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4332"/>
  <workbookPr defaultThemeVersion="124226"/>
  <mc:AlternateContent xmlns:mc="http://schemas.openxmlformats.org/markup-compatibility/2006">
    <mc:Choice Requires="x15">
      <x15ac:absPath xmlns:x15ac="http://schemas.microsoft.com/office/spreadsheetml/2010/11/ac" url="\\102.212.99.112\_LihuzuGauteng\001 Projects\2026\202603 Upgrading of Vuka to Modiehe 4.5km\14. TENDER DOCUMENT\"/>
    </mc:Choice>
  </mc:AlternateContent>
  <xr:revisionPtr revIDLastSave="0" documentId="13_ncr:1_{E0895537-FB68-48A0-B69F-6DAB34E42E3D}" xr6:coauthVersionLast="47" xr6:coauthVersionMax="47" xr10:uidLastSave="{00000000-0000-0000-0000-000000000000}"/>
  <bookViews>
    <workbookView xWindow="-120" yWindow="-120" windowWidth="29040" windowHeight="15720" tabRatio="854" activeTab="8" xr2:uid="{00000000-000D-0000-FFFF-FFFF00000000}"/>
  </bookViews>
  <sheets>
    <sheet name="COVER" sheetId="30" r:id="rId1"/>
    <sheet name="1200" sheetId="1" r:id="rId2"/>
    <sheet name="1300" sheetId="3" r:id="rId3"/>
    <sheet name="1400" sheetId="4" r:id="rId4"/>
    <sheet name="1500" sheetId="5" r:id="rId5"/>
    <sheet name="1700" sheetId="16" r:id="rId6"/>
    <sheet name="1800" sheetId="6" r:id="rId7"/>
    <sheet name="2100" sheetId="17" r:id="rId8"/>
    <sheet name="2200" sheetId="18" r:id="rId9"/>
    <sheet name="2300" sheetId="19" r:id="rId10"/>
    <sheet name="3100" sheetId="20" r:id="rId11"/>
    <sheet name="3300" sheetId="22" r:id="rId12"/>
    <sheet name="3400" sheetId="7" r:id="rId13"/>
    <sheet name="3500" sheetId="31" r:id="rId14"/>
    <sheet name="4100" sheetId="43" r:id="rId15"/>
    <sheet name="4200" sheetId="42" r:id="rId16"/>
    <sheet name="5100" sheetId="12" r:id="rId17"/>
    <sheet name="5200" sheetId="24" r:id="rId18"/>
    <sheet name="5400" sheetId="33" r:id="rId19"/>
    <sheet name="5600" sheetId="25" r:id="rId20"/>
    <sheet name="5700" sheetId="13" r:id="rId21"/>
    <sheet name="5900" sheetId="27" r:id="rId22"/>
    <sheet name="7300" sheetId="26" r:id="rId23"/>
    <sheet name="8100" sheetId="14" r:id="rId24"/>
    <sheet name="B8500" sheetId="34" r:id="rId25"/>
    <sheet name="Summary" sheetId="15" r:id="rId26"/>
  </sheets>
  <definedNames>
    <definedName name="_SEC1200" localSheetId="13">#REF!</definedName>
    <definedName name="_SEC1200" localSheetId="18">#REF!</definedName>
    <definedName name="_SEC1200" localSheetId="24">#REF!</definedName>
    <definedName name="_SEC1200" localSheetId="0">#REF!</definedName>
    <definedName name="_SEC1200">#REF!</definedName>
    <definedName name="OLE_LINK1" localSheetId="1">'1200'!#REF!</definedName>
    <definedName name="OLE_LINK1" localSheetId="2">'1300'!#REF!</definedName>
    <definedName name="OLE_LINK1" localSheetId="3">'1400'!#REF!</definedName>
    <definedName name="OLE_LINK1" localSheetId="4">'1500'!#REF!</definedName>
    <definedName name="OLE_LINK1" localSheetId="5">'1700'!#REF!</definedName>
    <definedName name="OLE_LINK1" localSheetId="6">'1800'!#REF!</definedName>
    <definedName name="OLE_LINK1" localSheetId="7">'2100'!#REF!</definedName>
    <definedName name="OLE_LINK1" localSheetId="8">'2200'!#REF!</definedName>
    <definedName name="OLE_LINK1" localSheetId="9">'2300'!#REF!</definedName>
    <definedName name="OLE_LINK1" localSheetId="10">'3100'!#REF!</definedName>
    <definedName name="OLE_LINK1" localSheetId="11">'3300'!#REF!</definedName>
    <definedName name="OLE_LINK1" localSheetId="12">'3400'!#REF!</definedName>
    <definedName name="OLE_LINK1" localSheetId="13">'3500'!#REF!</definedName>
    <definedName name="OLE_LINK1" localSheetId="16">'5100'!#REF!</definedName>
    <definedName name="OLE_LINK1" localSheetId="17">'5200'!#REF!</definedName>
    <definedName name="OLE_LINK1" localSheetId="18">'5400'!#REF!</definedName>
    <definedName name="OLE_LINK1" localSheetId="19">'5600'!#REF!</definedName>
    <definedName name="OLE_LINK1" localSheetId="20">'5700'!#REF!</definedName>
    <definedName name="OLE_LINK1" localSheetId="21">'5900'!#REF!</definedName>
    <definedName name="OLE_LINK1" localSheetId="22">'7300'!#REF!</definedName>
    <definedName name="OLE_LINK1" localSheetId="23">'8100'!#REF!</definedName>
    <definedName name="OLE_LINK1" localSheetId="24">'B8500'!#REF!</definedName>
    <definedName name="OLE_LINK1" localSheetId="0">COVER!#REF!</definedName>
    <definedName name="OLE_LINK1" localSheetId="25">Summary!#REF!</definedName>
    <definedName name="_xlnm.Print_Area" localSheetId="1">'1200'!$A$1:$G$124</definedName>
    <definedName name="_xlnm.Print_Area" localSheetId="2">'1300'!$A$1:$G$57</definedName>
    <definedName name="_xlnm.Print_Area" localSheetId="3">'1400'!$A$1:$H$122</definedName>
    <definedName name="_xlnm.Print_Area" localSheetId="4">'1500'!$A$1:$G$121</definedName>
    <definedName name="_xlnm.Print_Area" localSheetId="5">'1700'!$A$1:$G$57</definedName>
    <definedName name="_xlnm.Print_Area" localSheetId="6">'1800'!$A$1:$G$63</definedName>
    <definedName name="_xlnm.Print_Area" localSheetId="7">'2100'!$A$1:$G$125</definedName>
    <definedName name="_xlnm.Print_Area" localSheetId="8">'2200'!$A$1:$G$182</definedName>
    <definedName name="_xlnm.Print_Area" localSheetId="9">'2300'!$A$1:$G$118</definedName>
    <definedName name="_xlnm.Print_Area" localSheetId="10">'3100'!$A$1:$G$58</definedName>
    <definedName name="_xlnm.Print_Area" localSheetId="11">'3300'!$A$1:$G$57</definedName>
    <definedName name="_xlnm.Print_Area" localSheetId="12">'3400'!$A$1:$G$56</definedName>
    <definedName name="_xlnm.Print_Area" localSheetId="13">'3500'!$A$1:$G$58</definedName>
    <definedName name="_xlnm.Print_Area" localSheetId="14">'4100'!$A$1:$G$56</definedName>
    <definedName name="_xlnm.Print_Area" localSheetId="15">'4200'!$A$1:$G$45</definedName>
    <definedName name="_xlnm.Print_Area" localSheetId="16">'5100'!$A$1:$H$62</definedName>
    <definedName name="_xlnm.Print_Area" localSheetId="17">'5200'!$A$1:$H$61</definedName>
    <definedName name="_xlnm.Print_Area" localSheetId="18">'5400'!$A$1:$G$59</definedName>
    <definedName name="_xlnm.Print_Area" localSheetId="19">'5600'!$A$1:$G$65</definedName>
    <definedName name="_xlnm.Print_Area" localSheetId="20">'5700'!$A$1:$H$59</definedName>
    <definedName name="_xlnm.Print_Area" localSheetId="21">'5900'!$A$1:$G$58</definedName>
    <definedName name="_xlnm.Print_Area" localSheetId="22">'7300'!$A$1:$G$58</definedName>
    <definedName name="_xlnm.Print_Area" localSheetId="23">'8100'!$A$1:$G$60</definedName>
    <definedName name="_xlnm.Print_Area" localSheetId="24">'B8500'!$A$1:$G$59</definedName>
    <definedName name="_xlnm.Print_Area" localSheetId="25">Summary!$A$1:$D$43</definedName>
    <definedName name="_xlnm.Print_Titles" localSheetId="1">'1200'!$1:$3</definedName>
    <definedName name="_xlnm.Print_Titles" localSheetId="3">'1400'!$1:$3</definedName>
    <definedName name="_xlnm.Print_Titles" localSheetId="4">'1500'!$1:$3</definedName>
    <definedName name="_xlnm.Print_Titles" localSheetId="7">'2100'!$1:$3</definedName>
    <definedName name="_xlnm.Print_Titles" localSheetId="8">'2200'!$1:$3</definedName>
    <definedName name="_xlnm.Print_Titles" localSheetId="9">'2300'!$1:$3</definedName>
    <definedName name="_xlnm.Print_Titles" localSheetId="11">'3300'!$1:$3</definedName>
    <definedName name="_xlnm.Print_Titles" localSheetId="12">'3400'!$1:$3</definedName>
    <definedName name="_xlnm.Print_Titles" localSheetId="13">'3500'!$1:$3</definedName>
    <definedName name="_xlnm.Print_Titles" localSheetId="19">'5600'!$1:$3</definedName>
    <definedName name="_xlnm.Print_Titles" localSheetId="0">COVER!$1:$20</definedName>
    <definedName name="_xlnm.Print_Titles" localSheetId="25">Summary!$1:$1</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E49" i="1" l="1"/>
  <c r="G45" i="1"/>
  <c r="E66" i="19"/>
  <c r="E9" i="20"/>
  <c r="E22" i="20"/>
  <c r="G53" i="1"/>
  <c r="E9" i="43"/>
  <c r="I51" i="19"/>
  <c r="E49" i="19"/>
  <c r="E78" i="19" s="1"/>
  <c r="E11" i="16"/>
  <c r="E15" i="5"/>
  <c r="E85" i="17"/>
  <c r="E53" i="17"/>
  <c r="H87" i="4"/>
  <c r="E16" i="7"/>
  <c r="J9" i="43"/>
  <c r="J10" i="43" s="1"/>
  <c r="E32" i="7" l="1"/>
  <c r="E21" i="7"/>
  <c r="E12" i="7"/>
  <c r="E20" i="22"/>
  <c r="E25" i="22"/>
  <c r="E17" i="22" l="1"/>
  <c r="E42" i="22" l="1"/>
  <c r="I24" i="19"/>
  <c r="E89" i="18"/>
  <c r="E12" i="18"/>
  <c r="E14" i="18"/>
  <c r="E19" i="18" l="1"/>
  <c r="E138" i="18" s="1"/>
  <c r="K14" i="3" l="1"/>
  <c r="E50" i="22" l="1"/>
  <c r="E47" i="19"/>
  <c r="E26" i="18"/>
  <c r="E60" i="17"/>
  <c r="E32" i="17"/>
  <c r="E25" i="17"/>
  <c r="E10" i="17"/>
  <c r="E79" i="17" l="1"/>
  <c r="E10" i="31"/>
  <c r="E25" i="7"/>
  <c r="E47" i="22" l="1"/>
  <c r="E22" i="18"/>
  <c r="E88" i="17"/>
  <c r="E46" i="17"/>
  <c r="E40" i="17"/>
  <c r="E45" i="7" l="1"/>
  <c r="E40" i="5" l="1"/>
  <c r="E81" i="19" l="1"/>
  <c r="E60" i="6" l="1"/>
  <c r="I19" i="18" l="1"/>
  <c r="J9" i="33" l="1"/>
  <c r="J31" i="33" s="1"/>
  <c r="L23" i="24"/>
  <c r="L11" i="24"/>
  <c r="K17" i="24"/>
  <c r="K21" i="24"/>
  <c r="L45" i="7" l="1"/>
  <c r="K25" i="22"/>
  <c r="L21" i="7"/>
  <c r="L16" i="7"/>
  <c r="L12" i="7"/>
  <c r="K56" i="22"/>
  <c r="K9" i="22"/>
  <c r="K42" i="22"/>
  <c r="K11" i="22"/>
  <c r="I47" i="19"/>
  <c r="K89" i="18"/>
  <c r="K81" i="18"/>
  <c r="K75" i="18"/>
  <c r="K71" i="18"/>
  <c r="K67" i="18"/>
  <c r="K60" i="18"/>
  <c r="E15" i="17"/>
  <c r="H80" i="4"/>
  <c r="H60" i="4"/>
  <c r="E24" i="1"/>
  <c r="F90" i="4" l="1"/>
  <c r="E79" i="1"/>
  <c r="E11" i="14" l="1"/>
  <c r="E56" i="1" l="1"/>
  <c r="I27" i="1" l="1"/>
  <c r="I28" i="1" s="1"/>
  <c r="K61" i="18" l="1"/>
  <c r="J57" i="3" l="1"/>
  <c r="F6" i="15"/>
  <c r="F43" i="15" l="1"/>
</calcChain>
</file>

<file path=xl/sharedStrings.xml><?xml version="1.0" encoding="utf-8"?>
<sst xmlns="http://schemas.openxmlformats.org/spreadsheetml/2006/main" count="1453" uniqueCount="780">
  <si>
    <t>ITEM</t>
  </si>
  <si>
    <t>DESCRIPTION</t>
  </si>
  <si>
    <t>UNIT</t>
  </si>
  <si>
    <t>RATE</t>
  </si>
  <si>
    <t>Liaison Officer(s)</t>
  </si>
  <si>
    <t>Prov Sum</t>
  </si>
  <si>
    <t>%</t>
  </si>
  <si>
    <t>PC Sum</t>
  </si>
  <si>
    <t>Training</t>
  </si>
  <si>
    <t>QTY</t>
  </si>
  <si>
    <t>The contractor's general obligations:</t>
  </si>
  <si>
    <t>(a) Fixed obligations</t>
  </si>
  <si>
    <t>(b) Value-related obligations</t>
  </si>
  <si>
    <t>(c) Time-related obligations</t>
  </si>
  <si>
    <t>TOTAL CARRIED FORWARD TO SUMMARY</t>
  </si>
  <si>
    <t>Office and laboratory accommodation:</t>
  </si>
  <si>
    <t>(e) Ablution units</t>
  </si>
  <si>
    <t>No.</t>
  </si>
  <si>
    <t>Office and laboratory furniture:</t>
  </si>
  <si>
    <t>(a) Chairs</t>
  </si>
  <si>
    <t>(a) Items measured by number:</t>
  </si>
  <si>
    <t>(i) 220/250 volt power points</t>
  </si>
  <si>
    <t>TOTAL CARRIED FORWARD</t>
  </si>
  <si>
    <t>AMOUNT</t>
  </si>
  <si>
    <t>BROUGHT FORWARD</t>
  </si>
  <si>
    <t>(xviii) Voltage stabilizers</t>
  </si>
  <si>
    <t>No</t>
  </si>
  <si>
    <t>(c) Items measured by area:</t>
  </si>
  <si>
    <t>(vii) Venetian blinds</t>
  </si>
  <si>
    <t>(viii) Notice boards as specified</t>
  </si>
  <si>
    <t>Car ports:</t>
  </si>
  <si>
    <t>Rented, hotel and other accommodation:</t>
  </si>
  <si>
    <t>Services:</t>
  </si>
  <si>
    <t>(i) Fixed costs</t>
  </si>
  <si>
    <t>(ii) Running costs</t>
  </si>
  <si>
    <t>m</t>
  </si>
  <si>
    <t>ACCOMMODATION OF TRAFFIC</t>
  </si>
  <si>
    <t>km</t>
  </si>
  <si>
    <t>km-pass</t>
  </si>
  <si>
    <t>Allow provisional sums for:</t>
  </si>
  <si>
    <t>Labourers:</t>
  </si>
  <si>
    <t>(i) Unskilled</t>
  </si>
  <si>
    <t>hour</t>
  </si>
  <si>
    <t>(ii) Semi-skilled</t>
  </si>
  <si>
    <t>(iii) Skilled</t>
  </si>
  <si>
    <t>Foreman</t>
  </si>
  <si>
    <t>Grader (CAT 140G or similar)</t>
  </si>
  <si>
    <t>LDV</t>
  </si>
  <si>
    <t>Compaction Rollers</t>
  </si>
  <si>
    <t>Hand Controlled Compactors</t>
  </si>
  <si>
    <t>(i) Pedestrian roller (Bomag BW90)</t>
  </si>
  <si>
    <t>STABILIZATION</t>
  </si>
  <si>
    <t>t</t>
  </si>
  <si>
    <t>litre</t>
  </si>
  <si>
    <t>(a) White lines (broken or unbroken):</t>
  </si>
  <si>
    <t>(ii) 150 mm wide</t>
  </si>
  <si>
    <t>(b) Yellow lines (broken or unbroken):</t>
  </si>
  <si>
    <t>(d) White lettering and symbols</t>
  </si>
  <si>
    <t>(e) Yellow lettering and symbols</t>
  </si>
  <si>
    <t>(a) White paint</t>
  </si>
  <si>
    <t>Rate Only</t>
  </si>
  <si>
    <t>kg</t>
  </si>
  <si>
    <t>of maintenance period</t>
  </si>
  <si>
    <t>(a) Cost of testing</t>
  </si>
  <si>
    <t>SECTION</t>
  </si>
  <si>
    <t>ROAD MARKINGS</t>
  </si>
  <si>
    <t>CONTINGENCIES</t>
  </si>
  <si>
    <t>VALUE ADDED TAX (VAT)</t>
  </si>
  <si>
    <t xml:space="preserve">AMOUNT </t>
  </si>
  <si>
    <t>Provision and application of water for curing</t>
  </si>
  <si>
    <t>Retro-reflective road-marking paint:</t>
  </si>
  <si>
    <t>Variations in rate of application:</t>
  </si>
  <si>
    <t>(b) Yellow paint</t>
  </si>
  <si>
    <t>(d) Retro-reflective beads</t>
  </si>
  <si>
    <t>Re-establishing the painting unit at the end</t>
  </si>
  <si>
    <t>B57.11</t>
  </si>
  <si>
    <t>Referencing of road markings</t>
  </si>
  <si>
    <t>Other special tests requested by the engineer:</t>
  </si>
  <si>
    <t>Provision of photostat facilities</t>
  </si>
  <si>
    <t>DAY WORK AND HIRE OF CONSTRUCTION EQUIPMENT</t>
  </si>
  <si>
    <t>Tipper trucks</t>
  </si>
  <si>
    <t>GENERAL REQUIREMENTS AND PROVISIONS</t>
  </si>
  <si>
    <t>(a) Provisional sum for the payment of the Community</t>
  </si>
  <si>
    <t>Month</t>
  </si>
  <si>
    <t>(b) Contractor's charge to allow for handling cost and</t>
  </si>
  <si>
    <t>selected local and other labourers including wages</t>
  </si>
  <si>
    <t>during training</t>
  </si>
  <si>
    <t>L. Sum</t>
  </si>
  <si>
    <t>CONTRACTOR'S ESTABLISHMENT ON SITE AND GENERAL OBLIGATIONS</t>
  </si>
  <si>
    <t>HOUSING, OFFICES AND LABORATORIES FOR THE ENGINEER'S SITE PERSONNEL</t>
  </si>
  <si>
    <t>The provision of accommodation as specified, inlcuding</t>
  </si>
  <si>
    <t>roof, external and internal walls, windows complete with</t>
  </si>
  <si>
    <t>glazing, doors with locks and fittings, burglar proofing,</t>
  </si>
  <si>
    <t>electrical installation with wiring, switchboards, etc,</t>
  </si>
  <si>
    <t>water and sewerage installation, and stores, complete</t>
  </si>
  <si>
    <t>in accordance with the drawings and specifications,</t>
  </si>
  <si>
    <t>with ballast and tubes</t>
  </si>
  <si>
    <t>(x) Fire extinguishers, 9,0 kg, all purpose dry powder</t>
  </si>
  <si>
    <t>type, complete, mounted on wall with brackets</t>
  </si>
  <si>
    <t>(xiv) General-purpose steel cupboards with shelves</t>
  </si>
  <si>
    <t>(xi) Air-conditioning units with, 2,2 kW minimum</t>
  </si>
  <si>
    <t>(b) Prime-cost items and items paid for in a Lump Sum:</t>
  </si>
  <si>
    <t>Car ports, as specified, at offices and laboratory</t>
  </si>
  <si>
    <t>buildings</t>
  </si>
  <si>
    <t>(b) Handling costs &amp; profit in respect of sub item</t>
  </si>
  <si>
    <t>(a) Services at offices and laboratories:</t>
  </si>
  <si>
    <t>specified in clause 1404, including the construction and</t>
  </si>
  <si>
    <t>maintenance of the access roads, footpaths, etc.</t>
  </si>
  <si>
    <t>Accommodating traffic and maintaining temporary</t>
  </si>
  <si>
    <t>deviations</t>
  </si>
  <si>
    <t>existing gravel shoulders used as temporary deviations</t>
  </si>
  <si>
    <t>m³</t>
  </si>
  <si>
    <t>delineators</t>
  </si>
  <si>
    <t xml:space="preserve">(a) Repair of damaged temporary road signs and </t>
  </si>
  <si>
    <t>(b) Replacement of damaged temporary road signs and</t>
  </si>
  <si>
    <t>m²</t>
  </si>
  <si>
    <t>Loader (0,5m³)</t>
  </si>
  <si>
    <t>Setting out and premarking the lines (excluding</t>
  </si>
  <si>
    <t>traffic-island markings, lettering and symbols)</t>
  </si>
  <si>
    <t>Provisional amount for the provision and erection of</t>
  </si>
  <si>
    <t>road signs complete</t>
  </si>
  <si>
    <t>TESTING MATERIALS AND WORKMANSHIP</t>
  </si>
  <si>
    <t>PAVEMENT LAYERS OF GRAVEL MATERIAL</t>
  </si>
  <si>
    <t>The Sum provided here is under the sole control of the Engineer and may be deducted</t>
  </si>
  <si>
    <t>in whole or in part. The tenderer shall add the total of schedule of quantities for</t>
  </si>
  <si>
    <t>TOTAL OF SCHEDULE OF QUANTITIES (SUB TOTAL A)</t>
  </si>
  <si>
    <t>SUB TOTAL B</t>
  </si>
  <si>
    <t>Chemical stabilization extra over unstabilized</t>
  </si>
  <si>
    <t>-</t>
  </si>
  <si>
    <t>Temporary traffic control facilities</t>
  </si>
  <si>
    <t>(n) Provision of high visibility safety jackets &amp; safety hats</t>
  </si>
  <si>
    <t>B12.01</t>
  </si>
  <si>
    <t>Excavation</t>
  </si>
  <si>
    <t>Excavating material within the following depth</t>
  </si>
  <si>
    <t>ranges below ground level for the exposing of/or</t>
  </si>
  <si>
    <t>searching for services</t>
  </si>
  <si>
    <t>means of hand tools such as picks, crowbars</t>
  </si>
  <si>
    <t>and pneumatic tools or mechanical breakers</t>
  </si>
  <si>
    <t>in close vicinity of services where no machine</t>
  </si>
  <si>
    <t>excavation is permitted</t>
  </si>
  <si>
    <t>B12.02</t>
  </si>
  <si>
    <t>Backfilling</t>
  </si>
  <si>
    <t>B12.03</t>
  </si>
  <si>
    <t>Existing services</t>
  </si>
  <si>
    <t>relocated and/or protected as ordered by the</t>
  </si>
  <si>
    <t>Sum</t>
  </si>
  <si>
    <t>B12.04</t>
  </si>
  <si>
    <t>B12.05</t>
  </si>
  <si>
    <t>(a) Using the excavated material</t>
  </si>
  <si>
    <t>(b) Using imported selected material</t>
  </si>
  <si>
    <t xml:space="preserve">(b) Handling costs and profit in respect of </t>
  </si>
  <si>
    <t xml:space="preserve">(a) Provisional sum for existing services to be </t>
  </si>
  <si>
    <t xml:space="preserve">(d) Handling costs and profit in respect of </t>
  </si>
  <si>
    <t>Provision for a Community Liaison Officer</t>
  </si>
  <si>
    <t>B12.06</t>
  </si>
  <si>
    <t>(i) Soft material</t>
  </si>
  <si>
    <t>(ii) Hard material</t>
  </si>
  <si>
    <t>(a) Accredited and approved training courses for</t>
  </si>
  <si>
    <t xml:space="preserve">(b) Extra over item B12.01 (a) for excavation by </t>
  </si>
  <si>
    <t>sub-item B12.03 (a)</t>
  </si>
  <si>
    <t>and profit in respect of sub item B12.04 (a)</t>
  </si>
  <si>
    <t>Prov. Sum</t>
  </si>
  <si>
    <t>NOTE:</t>
  </si>
  <si>
    <t>B12.07</t>
  </si>
  <si>
    <t>(b) Special information signs</t>
  </si>
  <si>
    <t>(c) Provision of Security Guards</t>
  </si>
  <si>
    <t>(c) shall not exceed 15% of  the Tender Sum.</t>
  </si>
  <si>
    <t>The combined total tendered for subitems (a), (b) &amp;</t>
  </si>
  <si>
    <t>B13.02</t>
  </si>
  <si>
    <t>Project Name Boards</t>
  </si>
  <si>
    <t>painting, floors, fencing, the provision of a 220/250 volt</t>
  </si>
  <si>
    <t>except for items scheduled elsewhere:</t>
  </si>
  <si>
    <t>capacity mounted and with own power</t>
  </si>
  <si>
    <t>connection</t>
  </si>
  <si>
    <t>B14.03</t>
  </si>
  <si>
    <t>B14.07</t>
  </si>
  <si>
    <t>B14.08</t>
  </si>
  <si>
    <t>B14.11</t>
  </si>
  <si>
    <t>B14.07(a)</t>
  </si>
  <si>
    <t>B14.10</t>
  </si>
  <si>
    <t>B15.14</t>
  </si>
  <si>
    <t>(a) Shaping of temporary deviations</t>
  </si>
  <si>
    <t>diameter</t>
  </si>
  <si>
    <t>series (excluding delineators and barricades)</t>
  </si>
  <si>
    <t>(b) Portable STOP and GO-RY signs</t>
  </si>
  <si>
    <t>(e) Road signs, R- and TR-series, 1 200 mm in</t>
  </si>
  <si>
    <t>(f) Road signs, TW-series, 1 524 mm sides</t>
  </si>
  <si>
    <t>(g) Road signs, STW-, DTG-, TGS- and TG-</t>
  </si>
  <si>
    <t>(h) Delineators 800 mm x 200 mm sides:</t>
  </si>
  <si>
    <t>(i) Single</t>
  </si>
  <si>
    <t>(ii) Mounted back to back</t>
  </si>
  <si>
    <t>(j) Traffic cones, 750 mm high</t>
  </si>
  <si>
    <t>man-day</t>
  </si>
  <si>
    <t>Watering of temporary deviations</t>
  </si>
  <si>
    <t>kL</t>
  </si>
  <si>
    <t>Blading by road grader of:</t>
  </si>
  <si>
    <t>Gravelling and repair of temporary deviations and</t>
  </si>
  <si>
    <t>(b) Magnetic "Construction Vehicle"</t>
  </si>
  <si>
    <t>sticker for vehicles with 100mm lettering</t>
  </si>
  <si>
    <t>(c) Safety Jackets</t>
  </si>
  <si>
    <t>Provision of traffic safety equipment for the Engineer</t>
  </si>
  <si>
    <t>B15.16</t>
  </si>
  <si>
    <t>B17.01</t>
  </si>
  <si>
    <t>Clearing and grubbing of:</t>
  </si>
  <si>
    <t>(a) Normal areas:</t>
  </si>
  <si>
    <t>(i) Within the road reserve</t>
  </si>
  <si>
    <t>(ii) In borrow pits</t>
  </si>
  <si>
    <t>(a) Girth exceeding 1 m up to and including 2 m</t>
  </si>
  <si>
    <t>(a) Girth exceeding 2 m up to and including 3 m</t>
  </si>
  <si>
    <t>CLEARING AND GRUBBING</t>
  </si>
  <si>
    <t>ha</t>
  </si>
  <si>
    <t>number</t>
  </si>
  <si>
    <t>Removal and grubbing of large trees and  tree stumbs:</t>
  </si>
  <si>
    <t>(iii) Existing fill embankments with slopes &gt; 1:4</t>
  </si>
  <si>
    <t>B18.01</t>
  </si>
  <si>
    <t>B18.02</t>
  </si>
  <si>
    <t>B18.03</t>
  </si>
  <si>
    <t>B18.04</t>
  </si>
  <si>
    <t>B18.05</t>
  </si>
  <si>
    <t>B18.06</t>
  </si>
  <si>
    <t>B18.07</t>
  </si>
  <si>
    <t>B18.08</t>
  </si>
  <si>
    <t>B18.09</t>
  </si>
  <si>
    <t>B18.10</t>
  </si>
  <si>
    <t>Dozer (D7 or similar)</t>
  </si>
  <si>
    <t>(ii) Tamping roller</t>
  </si>
  <si>
    <t>(iii) Rammers</t>
  </si>
  <si>
    <t>(iii) Grid roller</t>
  </si>
  <si>
    <t>DRAINS</t>
  </si>
  <si>
    <t>21.01</t>
  </si>
  <si>
    <t>Excavation for open drains:</t>
  </si>
  <si>
    <t>in hard material, irrespective of depth</t>
  </si>
  <si>
    <t>21.02</t>
  </si>
  <si>
    <t>Clearing and shaping existing open drains</t>
  </si>
  <si>
    <t>21.15</t>
  </si>
  <si>
    <t>m³-km</t>
  </si>
  <si>
    <t xml:space="preserve">(a) Excavating soft material situated within the </t>
  </si>
  <si>
    <t>(i) 0 m up to 1,5 m</t>
  </si>
  <si>
    <t>(ii) Exceeding 1,5 m and up to 3,0 m</t>
  </si>
  <si>
    <t xml:space="preserve">(b) Extra over subitem 21.01(a) for excavation </t>
  </si>
  <si>
    <t>following depth ranges below the surface  level:</t>
  </si>
  <si>
    <t>Backfilling existing eroded side drains</t>
  </si>
  <si>
    <t>Overhaul for material hauled in excess of 1,0 km</t>
  </si>
  <si>
    <t>km free-haul (normal overhaul)</t>
  </si>
  <si>
    <t>Selected backfill material under concrete-lined side</t>
  </si>
  <si>
    <t>drains compacted to 93% of modified AASHTO</t>
  </si>
  <si>
    <t>Concrete pipe culverts, with ogee joints:</t>
  </si>
  <si>
    <t>(c) On class C bedding (trench condition)</t>
  </si>
  <si>
    <t>Cast in situ concrete and formwork</t>
  </si>
  <si>
    <t>Steel reinforcement</t>
  </si>
  <si>
    <t>(a) Mild steel bars</t>
  </si>
  <si>
    <t>(b) High tensile steel bars</t>
  </si>
  <si>
    <t>Removing existing concrete</t>
  </si>
  <si>
    <t>(a) Plain concrete</t>
  </si>
  <si>
    <t>(b) Reinforced concrete</t>
  </si>
  <si>
    <t>(1) 450 mm dia. concrete</t>
  </si>
  <si>
    <t>(2) 600 mm dia. concrete</t>
  </si>
  <si>
    <t>(b) 230 mm thick</t>
  </si>
  <si>
    <t>Plaster</t>
  </si>
  <si>
    <t>Benching</t>
  </si>
  <si>
    <t>PREFABRICATED CULVERTS</t>
  </si>
  <si>
    <t>(a) Excavating soft material situated within the following</t>
  </si>
  <si>
    <t>depth ranges below the surface level:</t>
  </si>
  <si>
    <t>(ii) Exceeding 1,5 m and up to 3,0m</t>
  </si>
  <si>
    <t>(iii) Exceeding 3.0m and up to 4,5m</t>
  </si>
  <si>
    <t>(b) Extra over sub-item 22.01(a) for excavation in hard</t>
  </si>
  <si>
    <t>material, irrespective of depth</t>
  </si>
  <si>
    <t>(c) Extra over sub-items 22.02(a) and (b) for soil cement</t>
  </si>
  <si>
    <t>backfilling with 5% cement</t>
  </si>
  <si>
    <t>(c) In inlet and outlet structures, skewed  ends,</t>
  </si>
  <si>
    <t>catchpits, manholes, thrust and anchors blocks,</t>
  </si>
  <si>
    <t>excluding formwork but including class U2 surface</t>
  </si>
  <si>
    <t>(i) Type F1 finish</t>
  </si>
  <si>
    <t>(ii) Type F2 finish</t>
  </si>
  <si>
    <t>backfill material ( but excluding portland cement in case</t>
  </si>
  <si>
    <t>Overhaul on excavated material carted to spoil,</t>
  </si>
  <si>
    <t>of soil cement), existing structures demolished and</t>
  </si>
  <si>
    <t>and removed to spoil , and removing and relaying and</t>
  </si>
  <si>
    <t>removing and stacking existing prefabricated culverts,</t>
  </si>
  <si>
    <t>for haul in excess of the free haul distance</t>
  </si>
  <si>
    <t>22.20</t>
  </si>
  <si>
    <t>22.10</t>
  </si>
  <si>
    <t>as indicated on the detail drawings</t>
  </si>
  <si>
    <t>B22.30</t>
  </si>
  <si>
    <t>(a) Preparation and compaction of in-situ bedding</t>
  </si>
  <si>
    <t>material to 90% of mod. AASHTO density</t>
  </si>
  <si>
    <t>Concrete kerbing:</t>
  </si>
  <si>
    <t>Concrete kerbing-channelling combination:</t>
  </si>
  <si>
    <t>23.05</t>
  </si>
  <si>
    <t>23.07</t>
  </si>
  <si>
    <t>(a) In soft material</t>
  </si>
  <si>
    <t>(b) In hard material</t>
  </si>
  <si>
    <t>23.08</t>
  </si>
  <si>
    <t>Concrete lining for open drains:</t>
  </si>
  <si>
    <t>23.09</t>
  </si>
  <si>
    <t>(b) To sides with formwork on both internal and</t>
  </si>
  <si>
    <t>external faces (each face measured)</t>
  </si>
  <si>
    <t>(c) To ends of slabs</t>
  </si>
  <si>
    <t>23.12</t>
  </si>
  <si>
    <t>Steel reinforcement:</t>
  </si>
  <si>
    <t>23.14</t>
  </si>
  <si>
    <t>CONCRETE KERBING, CONCRETE CHANNELING, CHUTES AND DOWN PIPES, AND CONCRETE LININGS FOR OPEN DRAINS</t>
  </si>
  <si>
    <t>across road as shown on the detailed drawings</t>
  </si>
  <si>
    <t>Formwork to cast in situ concrete lining for open</t>
  </si>
  <si>
    <t>drains (class F2 surface finish):</t>
  </si>
  <si>
    <t>Cutting bituminous surfacing and pavement layers for</t>
  </si>
  <si>
    <t>concrete kerbing, channelling or concrete-lined drains</t>
  </si>
  <si>
    <t>Polyethylene Sheeting (0.15mm thick), for concrete</t>
  </si>
  <si>
    <t>lined open drains</t>
  </si>
  <si>
    <t xml:space="preserve">Excess overburden                       </t>
  </si>
  <si>
    <t xml:space="preserve"> 31.03</t>
  </si>
  <si>
    <t>Finishing-off borrow areas in:</t>
  </si>
  <si>
    <t>(a) Hard material</t>
  </si>
  <si>
    <t>B31.04</t>
  </si>
  <si>
    <t>Compensation to landowners</t>
  </si>
  <si>
    <t>(a) Prime cost sum for compensation to land owners</t>
  </si>
  <si>
    <t>(b) Handling cost and profit in respect of sub-item</t>
  </si>
  <si>
    <t>B31.04(a) above</t>
  </si>
  <si>
    <t>OVERHAUL</t>
  </si>
  <si>
    <t>(ordinary overhaul)</t>
  </si>
  <si>
    <t>MASS EARTHWORKS</t>
  </si>
  <si>
    <t>(a) Intermediate excavation</t>
  </si>
  <si>
    <t>(b) Hard excavation</t>
  </si>
  <si>
    <t>(c) Boulder excavation class A</t>
  </si>
  <si>
    <t>Material obtained from:</t>
  </si>
  <si>
    <t>(a) Soft excavation</t>
  </si>
  <si>
    <t>(b) Intermediate excavation</t>
  </si>
  <si>
    <t>(c) Hard excavation</t>
  </si>
  <si>
    <t>(d) Boulder excavation class A</t>
  </si>
  <si>
    <t>33.06</t>
  </si>
  <si>
    <t xml:space="preserve">Variations in the number of roller passes </t>
  </si>
  <si>
    <t>(a) Vibratory rollers</t>
  </si>
  <si>
    <t xml:space="preserve"> 33.09</t>
  </si>
  <si>
    <t xml:space="preserve">Material bladed to windrow              </t>
  </si>
  <si>
    <t xml:space="preserve"> 33.10</t>
  </si>
  <si>
    <t xml:space="preserve"> 33.13</t>
  </si>
  <si>
    <t xml:space="preserve">Finishing-off cut and fill slopes, medians and </t>
  </si>
  <si>
    <t>interchange areas:</t>
  </si>
  <si>
    <t>(a) Cut slopes</t>
  </si>
  <si>
    <t>(b) Fill slopes</t>
  </si>
  <si>
    <t>Extra over item 33.01 for excavating and breaking down</t>
  </si>
  <si>
    <t>material in:</t>
  </si>
  <si>
    <t>m²-pass</t>
  </si>
  <si>
    <t>Roadbed preparation and the compaction of material:</t>
  </si>
  <si>
    <t>(b) Compaction to 93% of mod. AASHTO density</t>
  </si>
  <si>
    <t>and item 33.11):</t>
  </si>
  <si>
    <t>BORROW MATERIALS</t>
  </si>
  <si>
    <t>Stockpiling of material</t>
  </si>
  <si>
    <t xml:space="preserve">(g) Gravel shoulders compacted to: </t>
  </si>
  <si>
    <t>34.02</t>
  </si>
  <si>
    <t>Extra over item 34.01 for excavation of</t>
  </si>
  <si>
    <t>34/16.02</t>
  </si>
  <si>
    <t>34/32.04</t>
  </si>
  <si>
    <t xml:space="preserve">Removal of oversize pavement material   </t>
  </si>
  <si>
    <t>34/32.05</t>
  </si>
  <si>
    <t xml:space="preserve">Additional normal grid rolling          </t>
  </si>
  <si>
    <t>Curing by covering with the subsequent layer</t>
  </si>
  <si>
    <t>Pavement layers constructed from gravel  taken from</t>
  </si>
  <si>
    <t>cut or borrow including free-haul  up to 1,0km:</t>
  </si>
  <si>
    <t>33/16.02</t>
  </si>
  <si>
    <t>34/1600</t>
  </si>
  <si>
    <t>compacted layers:</t>
  </si>
  <si>
    <t>Chemical stabilizing agent</t>
  </si>
  <si>
    <t>(a) Ordinary portland cement</t>
  </si>
  <si>
    <t>PITCHING, STONEWORK AND PROTECTION AGAINST EROSION</t>
  </si>
  <si>
    <t>GABIONS</t>
  </si>
  <si>
    <t>52.01</t>
  </si>
  <si>
    <t>Foundation trench excavation and backfilling:</t>
  </si>
  <si>
    <t>(b) In all other classes of material</t>
  </si>
  <si>
    <t>52.02</t>
  </si>
  <si>
    <t>Surface preparation for bedding the gabions</t>
  </si>
  <si>
    <t>52.03</t>
  </si>
  <si>
    <t>Gabions:</t>
  </si>
  <si>
    <t>52.04</t>
  </si>
  <si>
    <t>Filter fabric, Kaymat U24 or approved equivalent</t>
  </si>
  <si>
    <t>ROAD SIGNS</t>
  </si>
  <si>
    <t>road sign footings</t>
  </si>
  <si>
    <t>B56.11</t>
  </si>
  <si>
    <t>(i) 150 mm x 600 mm</t>
  </si>
  <si>
    <t xml:space="preserve">Class 15/19 concrete backfill in excavations for </t>
  </si>
  <si>
    <t>(a) Type A at stormwater culverts (size indicated),</t>
  </si>
  <si>
    <t>including 110 diameter supports (W401)</t>
  </si>
  <si>
    <t>(f) Transverse lines, painted island and arrestor bed</t>
  </si>
  <si>
    <t>markings (any colour)</t>
  </si>
  <si>
    <t>59.01</t>
  </si>
  <si>
    <t>Finishing the road and road reserve:</t>
  </si>
  <si>
    <t>Treatment of old roads and temporary deviations</t>
  </si>
  <si>
    <t>FINISHING THE ROAD AND ROAD RESERVE AND TREATING OLD ROADS</t>
  </si>
  <si>
    <t>(b) Single carriageway road</t>
  </si>
  <si>
    <t>Health and Safety</t>
  </si>
  <si>
    <t>using hand tool</t>
  </si>
  <si>
    <t>Removing and stacking existing prefabricated culverts</t>
  </si>
  <si>
    <t>Danger plates at culverts/structures</t>
  </si>
  <si>
    <t>(b) Handling cost and profit in respect of Sub-item</t>
  </si>
  <si>
    <t>B81.02(a) above</t>
  </si>
  <si>
    <t>7300</t>
  </si>
  <si>
    <t xml:space="preserve">CONCRETE BLOCK PAVING FOR INTERNAL STREETS </t>
  </si>
  <si>
    <t>LI 73.01</t>
  </si>
  <si>
    <t>(a) 80mm</t>
  </si>
  <si>
    <t>(i) 0 m to 2 m</t>
  </si>
  <si>
    <t>(a) Depth up to and including 0.5m</t>
  </si>
  <si>
    <t>Banks and dykes</t>
  </si>
  <si>
    <t>Natural permeable material in subsoil drainage</t>
  </si>
  <si>
    <t>systems (crushed stone):</t>
  </si>
  <si>
    <t>Pipes in subsoil drainage systems:</t>
  </si>
  <si>
    <t xml:space="preserve">       couplings</t>
  </si>
  <si>
    <t xml:space="preserve">Polythylene sheeting 0,15 mm thick, or similar </t>
  </si>
  <si>
    <t>approved material, for lining subsoil drainage systems</t>
  </si>
  <si>
    <t>Synthetic fibre filter fabric</t>
  </si>
  <si>
    <t>Concrete outlet structures, manhole boxes</t>
  </si>
  <si>
    <t>drainage systems:</t>
  </si>
  <si>
    <t>(a) Outlet structures</t>
  </si>
  <si>
    <t>(d) Cleaning eyes</t>
  </si>
  <si>
    <t>Concrete caps for subsoil drain pipes</t>
  </si>
  <si>
    <t>Rate only</t>
  </si>
  <si>
    <t>21/22.24</t>
  </si>
  <si>
    <t>Duct marker blocks for subsoil cleaning eyes</t>
  </si>
  <si>
    <t>Stone pitching:</t>
  </si>
  <si>
    <t xml:space="preserve">       </t>
  </si>
  <si>
    <t>Road sign boards sign faces with painted or</t>
  </si>
  <si>
    <t>coloured background.  Symbols, lettering and</t>
  </si>
  <si>
    <t>borders in engineering-grade retro-reflective</t>
  </si>
  <si>
    <t>material, where the sign board is constructed</t>
  </si>
  <si>
    <t>from:</t>
  </si>
  <si>
    <t xml:space="preserve">      (b) 610 mm</t>
  </si>
  <si>
    <t xml:space="preserve">       (a) 914 mm</t>
  </si>
  <si>
    <t xml:space="preserve">       (a) 610 mm</t>
  </si>
  <si>
    <t>(b) Lettering, symbols and borders or retro-</t>
  </si>
  <si>
    <t xml:space="preserve">        reflective material of </t>
  </si>
  <si>
    <t>Road sign supports:  (0verhead road sign</t>
  </si>
  <si>
    <t>structures excluded)</t>
  </si>
  <si>
    <t>supports (not applicable to kilometer posts)</t>
  </si>
  <si>
    <t>Extra over item 56.05 for cement treated</t>
  </si>
  <si>
    <t>soil backfill</t>
  </si>
  <si>
    <r>
      <t>m</t>
    </r>
    <r>
      <rPr>
        <vertAlign val="superscript"/>
        <sz val="11"/>
        <rFont val="Arial Narrow"/>
        <family val="2"/>
      </rPr>
      <t>2</t>
    </r>
  </si>
  <si>
    <t>Excavation for subsoil drainage systems:</t>
  </si>
  <si>
    <t xml:space="preserve">      following depth ranges below the surface</t>
  </si>
  <si>
    <t xml:space="preserve">      level:</t>
  </si>
  <si>
    <t xml:space="preserve">      (i) 0 m and up to 1,5 m</t>
  </si>
  <si>
    <t xml:space="preserve">     (ii) Exceeding 1,5 m and up to 3,0 m</t>
  </si>
  <si>
    <t>(b) Extra over subitem 21.03(a) for excavation</t>
  </si>
  <si>
    <t xml:space="preserve">      in hard material irrespective of depth</t>
  </si>
  <si>
    <t xml:space="preserve">BROUGHT FORWARD </t>
  </si>
  <si>
    <t xml:space="preserve">TOTAL CARRIED FORWARD </t>
  </si>
  <si>
    <t>(a) 115 mm thick</t>
  </si>
  <si>
    <t>Reinstating trenches crossing roads:</t>
  </si>
  <si>
    <t>(b) Subbase</t>
  </si>
  <si>
    <t>Outlet stilling basin for concrete drifts  (where applicable)</t>
  </si>
  <si>
    <t xml:space="preserve"> (a) Pipes with an internal diameter up to and including</t>
  </si>
  <si>
    <t xml:space="preserve">       750 mm</t>
  </si>
  <si>
    <t xml:space="preserve"> (b) Pipes with an internal diameter exceeding 750mm</t>
  </si>
  <si>
    <t xml:space="preserve"> (d) Box culverts exceeding 1.5m vertical dimension</t>
  </si>
  <si>
    <t>(b) Desks, complete with drawers and locks</t>
  </si>
  <si>
    <t>(c) Drawing tables</t>
  </si>
  <si>
    <t>(d) Conference tables</t>
  </si>
  <si>
    <t>(f) Pinboard (size 1.0m x 1.5m)</t>
  </si>
  <si>
    <t>(e) Computer complete with Laser printer</t>
  </si>
  <si>
    <t>(ii) Provisional sum for the costs of cellular calls and other charges in relation with</t>
  </si>
  <si>
    <t>B14.05</t>
  </si>
  <si>
    <t>(x) Provision of a computer and A4 printer for The Engineer  for use in contract administration</t>
  </si>
  <si>
    <t>calls in connection with contract administration</t>
  </si>
  <si>
    <t>B14.06</t>
  </si>
  <si>
    <t>(xi) Handling costs and profit in respect of subitem B14.05 (ix) &amp; (x) above</t>
  </si>
  <si>
    <t>Earthworks for temporary deviations:</t>
  </si>
  <si>
    <t>(a) Temporary Deviations</t>
  </si>
  <si>
    <t>(b) Transition, mountable kerb, SABS 927 fig 8C</t>
  </si>
  <si>
    <t>Cut to spoil, including free-haul up to 1,0 km.</t>
  </si>
  <si>
    <t>33/16.00</t>
  </si>
  <si>
    <t>Overhaul</t>
  </si>
  <si>
    <t>Overhaul on material hauled in excess of 1.0km (ordinary overhaul) -</t>
  </si>
  <si>
    <r>
      <t>m</t>
    </r>
    <r>
      <rPr>
        <vertAlign val="superscript"/>
        <sz val="11"/>
        <rFont val="Arial Narrow"/>
        <family val="2"/>
      </rPr>
      <t>3</t>
    </r>
    <r>
      <rPr>
        <sz val="11"/>
        <rFont val="Arial Narrow"/>
        <family val="2"/>
      </rPr>
      <t>-km</t>
    </r>
  </si>
  <si>
    <t>Cut and borrow to fill, including free-haul up to 1,0km:</t>
  </si>
  <si>
    <t>(i) 93% of modified AASHTO density compacted in layer thickness of 150 mm max.</t>
  </si>
  <si>
    <t>(a)   Galvanized gabion boxes 1m x 1m x 1m deep with</t>
  </si>
  <si>
    <t>80mm x 100mm mesh and  diaphragms at 1.0m centres and</t>
  </si>
  <si>
    <t>2.7mm dia mesh wire</t>
  </si>
  <si>
    <t>80mm x 100mm mesh and diaphragms at 1.0m centres and</t>
  </si>
  <si>
    <t>2.7mm dia msh wire</t>
  </si>
  <si>
    <t>HOUSING, OFFICES AND LABORATORIES FOR THE ENGINEER'S SITE
PERSONNEL</t>
  </si>
  <si>
    <t>TOTAL AMOUNT CARRIED TO FORM OF OFFER</t>
  </si>
  <si>
    <t>(a) Provisional sum for providing rented housing, hotel or other accommodation</t>
  </si>
  <si>
    <t>Impermeable backfilling to subsoil drainage systems</t>
  </si>
  <si>
    <t>The provision of water, electricity, low pressure gas, sewerage, septic tanks,</t>
  </si>
  <si>
    <t>sewage and rubbish removal, cleaning services, maintenance and repairs, all as</t>
  </si>
  <si>
    <t>Provision and erection of security fencing (including gate)</t>
  </si>
  <si>
    <t>(b) Handling cost in respect of B13.03 (a) above</t>
  </si>
  <si>
    <t>(a) Offices - 1 for Engineer (3m X 3m) &amp; 1 for Contractor (3m X 3m),</t>
  </si>
  <si>
    <t>1 Boardroom (6m X 3m)  (interior floor space only)</t>
  </si>
  <si>
    <t>scope of work of the construction services</t>
  </si>
  <si>
    <t>(i) The provision of a cellular telephones for contract administration</t>
  </si>
  <si>
    <t xml:space="preserve">Concrete block paving  (interlocking blocks) complete with a </t>
  </si>
  <si>
    <t>on the total area before paving.</t>
  </si>
  <si>
    <t>20mm river sand base and weed killing chemical sprayed</t>
  </si>
  <si>
    <t>Cleaning out of hydraulic structures:</t>
  </si>
  <si>
    <t>junction boxes and cleaning eyes for subsoil</t>
  </si>
  <si>
    <t>(a) Kaytech Grade A2 or similar approved material</t>
  </si>
  <si>
    <t>(c) Junction boxes</t>
  </si>
  <si>
    <t>(b) Manhole boxes</t>
  </si>
  <si>
    <t>Test flushing of subsoil drainage</t>
  </si>
  <si>
    <t>as per typical drawing</t>
  </si>
  <si>
    <t>Inlet, outlet, transition and similar structures (typical designs):</t>
  </si>
  <si>
    <t>Precast concrete blocks in outlet structures</t>
  </si>
  <si>
    <t>(a) Gravel Material in compacted layer thicknesses of 200mm and less:</t>
  </si>
  <si>
    <t xml:space="preserve">(c) Galvanized gabion mattresses, 2m x 2m x 0.3m  deep with </t>
  </si>
  <si>
    <t>(d) Sheet steel (chromadek 1,6 mm thick or other approved material)</t>
  </si>
  <si>
    <t>(c) Sheet steel (chromadek 1,6 mm thick or other approved material)</t>
  </si>
  <si>
    <t>Excavating and backfilling for road sign</t>
  </si>
  <si>
    <t>Office and laboratory fittings, installations and equipment:</t>
  </si>
  <si>
    <t>Months</t>
  </si>
  <si>
    <r>
      <t>(i) Size……………………….m</t>
    </r>
    <r>
      <rPr>
        <vertAlign val="superscript"/>
        <sz val="11"/>
        <rFont val="Arial Narrow"/>
        <family val="2"/>
      </rPr>
      <t>3</t>
    </r>
  </si>
  <si>
    <r>
      <t>(ii) Size……………………….m</t>
    </r>
    <r>
      <rPr>
        <vertAlign val="superscript"/>
        <sz val="11"/>
        <rFont val="Arial Narrow"/>
        <family val="2"/>
      </rPr>
      <t>3</t>
    </r>
  </si>
  <si>
    <t>Concrete Backfill for culverts (15MPa)</t>
  </si>
  <si>
    <t>(c) 345 mm thick</t>
  </si>
  <si>
    <t>Brickwork (facebrick)</t>
  </si>
  <si>
    <t>to stormwater drain or edge beam, or mountable kerb or SABS 927 fig 8C</t>
  </si>
  <si>
    <t>class 25/19 concrete, complete with joints (2m long)</t>
  </si>
  <si>
    <t>(i) 100 mm wide</t>
  </si>
  <si>
    <t>Provision for cost of attending Steering Committee meetings</t>
  </si>
  <si>
    <t>Steering Committee members for attending Steering Committee meetings</t>
  </si>
  <si>
    <t>(b) Handling costs and profit in respect of subitem B12.05(a)</t>
  </si>
  <si>
    <t>(xvi) Refrigerators (200 litres minimum)</t>
  </si>
  <si>
    <t>(ix) Whiteboard</t>
  </si>
  <si>
    <t>15.02</t>
  </si>
  <si>
    <t>15.03</t>
  </si>
  <si>
    <t>15.05</t>
  </si>
  <si>
    <t>15.06</t>
  </si>
  <si>
    <t>15.07</t>
  </si>
  <si>
    <t>(a) Amber rotating beacon (with magnetic base)</t>
  </si>
  <si>
    <t>15/16.02</t>
  </si>
  <si>
    <t>Overhaul on material hauled in excess of 1.0km</t>
  </si>
  <si>
    <t>(Ordinary overhaul)</t>
  </si>
  <si>
    <t>B18.11</t>
  </si>
  <si>
    <t>Excavator………………….tonne</t>
  </si>
  <si>
    <t xml:space="preserve">        (i)  Coarse graded stone (36 mm nominal size aggregate)</t>
  </si>
  <si>
    <t>wood floated finish</t>
  </si>
  <si>
    <t>STABILISATION</t>
  </si>
  <si>
    <t>(c) Road lime</t>
  </si>
  <si>
    <t>Contractor to allow in his rates to meet requirements regarding</t>
  </si>
  <si>
    <t>(a) Provisional Sum for the payment of travel &amp; subsistence cost incurred by</t>
  </si>
  <si>
    <t>Environmental Specifications (compliance with environmental management plan)</t>
  </si>
  <si>
    <t>B12.08</t>
  </si>
  <si>
    <t>B18.12</t>
  </si>
  <si>
    <t>Materials</t>
  </si>
  <si>
    <t>(a) Procurement of Materials for Dayworks</t>
  </si>
  <si>
    <t xml:space="preserve">(a) In class A bedding, screeds and the encasing for pipes, </t>
  </si>
  <si>
    <t>including formwork</t>
  </si>
  <si>
    <t>(a) Prefabricated mountable kerb, SABS 927 fig 8C, with 300mm X 100mm</t>
  </si>
  <si>
    <t>wide cast in situ class 25/19 concrete channel</t>
  </si>
  <si>
    <t>(b) Prefabricated battered kerb, SABS 927 fig 7 (semi-mountable), with</t>
  </si>
  <si>
    <t>300mm X 100mm wide cast in situ class 25/19 concrete channel</t>
  </si>
  <si>
    <t>GUARDRAILS</t>
  </si>
  <si>
    <t>54.01</t>
  </si>
  <si>
    <t xml:space="preserve">Guardrails on timber posts: </t>
  </si>
  <si>
    <t xml:space="preserve">(a) Galvanized </t>
  </si>
  <si>
    <t>(b) Painted</t>
  </si>
  <si>
    <t>54.03</t>
  </si>
  <si>
    <t>54.04</t>
  </si>
  <si>
    <t>End treatments:</t>
  </si>
  <si>
    <t>(a) End wings</t>
  </si>
  <si>
    <t>(d) End treatments in accordance with the</t>
  </si>
  <si>
    <t>Drawings where single guardrail sections are</t>
  </si>
  <si>
    <t>used</t>
  </si>
  <si>
    <t>54.05</t>
  </si>
  <si>
    <t>Additional guardrail posts:</t>
  </si>
  <si>
    <t>(a) Timber</t>
  </si>
  <si>
    <t>54.06</t>
  </si>
  <si>
    <t xml:space="preserve">Reflective plates            </t>
  </si>
  <si>
    <t>B54.06</t>
  </si>
  <si>
    <t>Concrete new Jersey barrier</t>
  </si>
  <si>
    <t>Extra over items 54.01 for horizontally curved guardrails factory</t>
  </si>
  <si>
    <t>bent to a radius of less than 45 m</t>
  </si>
  <si>
    <t>(b) Grouted stone pitching of 150mm thickness</t>
  </si>
  <si>
    <t>13.01</t>
  </si>
  <si>
    <t>14.01</t>
  </si>
  <si>
    <t>14.02</t>
  </si>
  <si>
    <t>14.03</t>
  </si>
  <si>
    <t>(iii) Double 80 watt fluorescent light fittings complete</t>
  </si>
  <si>
    <t>14.04</t>
  </si>
  <si>
    <t>15.01</t>
  </si>
  <si>
    <t>15.04</t>
  </si>
  <si>
    <t>Relocation of traffic-control facilities</t>
  </si>
  <si>
    <t xml:space="preserve"> (c) Box culverts up to and includig 1.5m vertical dimension</t>
  </si>
  <si>
    <t>(b) Sand obtained from commercial sources</t>
  </si>
  <si>
    <t>(b) Crushed stone obtained from commercial sources</t>
  </si>
  <si>
    <t xml:space="preserve">        (i)  Washed/Cleaned Riversand - No Overhaul</t>
  </si>
  <si>
    <t>(c) Unplasticised PVC pipe and fittings, normal duty complete with</t>
  </si>
  <si>
    <t>(c) Extra over sub item 22.01(a) for excavation by hand</t>
  </si>
  <si>
    <t>(d) Formwork of concrete under sub-item 22.07(c) above</t>
  </si>
  <si>
    <t>22.12</t>
  </si>
  <si>
    <t>22.21</t>
  </si>
  <si>
    <t>Accessories</t>
  </si>
  <si>
    <t>(a) Manhole covers including frames (description)</t>
  </si>
  <si>
    <t>21/22.25</t>
  </si>
  <si>
    <t>(a) Prefabricated mountable kerb, SABS 927 fig 8C</t>
  </si>
  <si>
    <t>(b) 250 mm x 200 mm cast in situ class 25/19 concrete</t>
  </si>
  <si>
    <t>edge beam, as shown on the detailed drawings</t>
  </si>
  <si>
    <t>(c) 150 mm x 100 mm cast in situ class 25/19 concrete</t>
  </si>
  <si>
    <t>(a) Cast in situ class 25/19 concrete lining in drains and</t>
  </si>
  <si>
    <t>B23.08</t>
  </si>
  <si>
    <t>(a) Concrete property access slabs using 25/19 concrete (100mm thick) -</t>
  </si>
  <si>
    <t>(b) Concrete drift using 25/19 concrete (100mm thick) - wood float finish</t>
  </si>
  <si>
    <t>23.13</t>
  </si>
  <si>
    <t>23.15</t>
  </si>
  <si>
    <t>(c) Soft material</t>
  </si>
  <si>
    <t>B33.03</t>
  </si>
  <si>
    <t>B33.04</t>
  </si>
  <si>
    <t>(applicable to subsubitems B33.01(a)(i) and B33.01 (a)(ii)</t>
  </si>
  <si>
    <t>35.01</t>
  </si>
  <si>
    <t>35.02</t>
  </si>
  <si>
    <t>35.04</t>
  </si>
  <si>
    <t>35.05</t>
  </si>
  <si>
    <t>(ii) Area exceeding 2 m² up to 10 m²</t>
  </si>
  <si>
    <t>B56.01</t>
  </si>
  <si>
    <t>(i) Octagonal</t>
  </si>
  <si>
    <t>(ii) Triangular</t>
  </si>
  <si>
    <t>(ii) Round</t>
  </si>
  <si>
    <t>B56.02</t>
  </si>
  <si>
    <t>Extra over item B56.01 for using</t>
  </si>
  <si>
    <t xml:space="preserve">       (i) Class II</t>
  </si>
  <si>
    <t xml:space="preserve">       (ii) Class II</t>
  </si>
  <si>
    <t>B56.03</t>
  </si>
  <si>
    <t>B56.05</t>
  </si>
  <si>
    <t>B56.06</t>
  </si>
  <si>
    <t>B56.10</t>
  </si>
  <si>
    <t>(iii) 200 mm wide</t>
  </si>
  <si>
    <t>57.04</t>
  </si>
  <si>
    <t>B57.12</t>
  </si>
  <si>
    <t>59.02</t>
  </si>
  <si>
    <t>CONCRETE BLOCK PAVING FOR ROADS</t>
  </si>
  <si>
    <t>81.02</t>
  </si>
  <si>
    <t>17.02</t>
  </si>
  <si>
    <t>17.05</t>
  </si>
  <si>
    <t>21.03</t>
  </si>
  <si>
    <t>21.04</t>
  </si>
  <si>
    <t>21.05</t>
  </si>
  <si>
    <t>21.06</t>
  </si>
  <si>
    <t>21.07</t>
  </si>
  <si>
    <t>21.08</t>
  </si>
  <si>
    <t>21.09</t>
  </si>
  <si>
    <t>21.10</t>
  </si>
  <si>
    <t>21.12</t>
  </si>
  <si>
    <t>21.13</t>
  </si>
  <si>
    <t>21.16</t>
  </si>
  <si>
    <t>21.17</t>
  </si>
  <si>
    <t>21.19</t>
  </si>
  <si>
    <t>22.01</t>
  </si>
  <si>
    <t>22.02</t>
  </si>
  <si>
    <t>22.03</t>
  </si>
  <si>
    <t>22.07</t>
  </si>
  <si>
    <t>22.08</t>
  </si>
  <si>
    <t>22.14</t>
  </si>
  <si>
    <t>22.18</t>
  </si>
  <si>
    <t>22.19</t>
  </si>
  <si>
    <t>22.25</t>
  </si>
  <si>
    <t>22.27</t>
  </si>
  <si>
    <t>31.01</t>
  </si>
  <si>
    <t>51.01</t>
  </si>
  <si>
    <t>LI</t>
  </si>
  <si>
    <t>(ii) 2 m to 3 m</t>
  </si>
  <si>
    <t>B8500</t>
  </si>
  <si>
    <t>SUNDRIES</t>
  </si>
  <si>
    <t>B85.01</t>
  </si>
  <si>
    <t>Speed humps complete as per attached drawing</t>
  </si>
  <si>
    <t>Temporary culverts:</t>
  </si>
  <si>
    <t>(1)    600mm dia</t>
  </si>
  <si>
    <t>(2)    900mm dia</t>
  </si>
  <si>
    <t xml:space="preserve">(c)    Eventual removal of prefabricated culverts: </t>
  </si>
  <si>
    <t>(a)    Provision and laying of temporary prefabricated</t>
  </si>
  <si>
    <t>(d)    Overhaul on excavated material carted to spoil, backfill material</t>
  </si>
  <si>
    <t xml:space="preserve">         (but excluding Portland cement), prefabricated culverts</t>
  </si>
  <si>
    <t xml:space="preserve">         removed and reinstalled, and prefabricated culverts removed</t>
  </si>
  <si>
    <t xml:space="preserve">         and stacked, for haul in excess of a free-haul distance of 1,0km.</t>
  </si>
  <si>
    <t>(i) 1,0 m to 1,5 m deep</t>
  </si>
  <si>
    <t xml:space="preserve">     No</t>
  </si>
  <si>
    <t>(ii) 1,5 m to 2,0 m deep</t>
  </si>
  <si>
    <t>(b) Catchpits</t>
  </si>
  <si>
    <t>(ii) 4,8m Side Inlet</t>
  </si>
  <si>
    <t>(b)(iii) 6,0m Side Inlet</t>
  </si>
  <si>
    <t>22.17</t>
  </si>
  <si>
    <t>Manholes, catchpits, precast inlet and outlet structures complete</t>
  </si>
  <si>
    <t>(a) Manholes - Precast concrete for drainage: shallow depth using</t>
  </si>
  <si>
    <t>1050mm dia. rings</t>
  </si>
  <si>
    <t>(a) To sides with formwork on the internal face only</t>
  </si>
  <si>
    <t>(b) Class U2 surface finish to cast in situ concrete in across road</t>
  </si>
  <si>
    <t>Trimming of excavations for concrete-lined open drains</t>
  </si>
  <si>
    <t>(a) Gravel selected layer compacted to:</t>
  </si>
  <si>
    <r>
      <t>m</t>
    </r>
    <r>
      <rPr>
        <vertAlign val="superscript"/>
        <sz val="11"/>
        <color theme="1"/>
        <rFont val="Arial Narrow"/>
        <family val="2"/>
      </rPr>
      <t>3</t>
    </r>
  </si>
  <si>
    <r>
      <t xml:space="preserve">The Tenderer shall add 15% of the subtotal for VAT. </t>
    </r>
    <r>
      <rPr>
        <i/>
        <sz val="11"/>
        <rFont val="Arial Narrow"/>
        <family val="2"/>
      </rPr>
      <t>(Sub Total "B" x 15%)</t>
    </r>
  </si>
  <si>
    <t>engineer (Eskom, Telkom, Municipal Services)</t>
  </si>
  <si>
    <t>11 lengths</t>
  </si>
  <si>
    <t>3x10cub truck per length</t>
  </si>
  <si>
    <t>(i) Vibrating roller</t>
  </si>
  <si>
    <t>(ii) Vibratory plate (Plate Compactor)</t>
  </si>
  <si>
    <t>Water truck (min 10 000 litre)</t>
  </si>
  <si>
    <t>B18.13</t>
  </si>
  <si>
    <t>Tractor Loader Backhoe (TLB)</t>
  </si>
  <si>
    <t>(i) Double Grid (Kerb Inlet)</t>
  </si>
  <si>
    <t>(a) Selected layers</t>
  </si>
  <si>
    <t>(c) Base (including prime coat)</t>
  </si>
  <si>
    <t>(d) Bituminous surfacing (including tack coat)</t>
  </si>
  <si>
    <t>(e) Kerbing</t>
  </si>
  <si>
    <t>23.01</t>
  </si>
  <si>
    <t>23.02</t>
  </si>
  <si>
    <t>23.03</t>
  </si>
  <si>
    <t>Concrete chutes</t>
  </si>
  <si>
    <t>(a) Cast in situ class 25/19 concrete with energy breakers</t>
  </si>
  <si>
    <r>
      <t>m</t>
    </r>
    <r>
      <rPr>
        <vertAlign val="superscript"/>
        <sz val="11"/>
        <rFont val="Arial Narrow"/>
        <family val="2"/>
      </rPr>
      <t>3</t>
    </r>
  </si>
  <si>
    <t>(c) Mesh Ref 245</t>
  </si>
  <si>
    <t>33.01</t>
  </si>
  <si>
    <t>(c) Rock fill (as specified in subclause 3209(c)) with 500mm - 750mm rocks</t>
  </si>
  <si>
    <t>(d) 150mm Gravel subbase (chemically stabilised material) compacted to:</t>
  </si>
  <si>
    <t>(ii) 95% of modified AASHTO density (150mm compacted layer thickness)</t>
  </si>
  <si>
    <t>B(i) 98% of modified AASHTO density</t>
  </si>
  <si>
    <t>(a) Background of retro-reflective material of:</t>
  </si>
  <si>
    <t>(a) Steel tubing - 100mm square tube</t>
  </si>
  <si>
    <r>
      <t xml:space="preserve">(b) Timber - </t>
    </r>
    <r>
      <rPr>
        <sz val="11"/>
        <rFont val="Times New Roman"/>
        <family val="1"/>
      </rPr>
      <t>Ø</t>
    </r>
    <r>
      <rPr>
        <sz val="11"/>
        <rFont val="Arial Narrow"/>
        <family val="2"/>
      </rPr>
      <t>150mm</t>
    </r>
  </si>
  <si>
    <t>(d) 300 mm x 100 mm cast in situ class 25/19 concrete</t>
  </si>
  <si>
    <t>finish (Class 25/19 concrete)</t>
  </si>
  <si>
    <t>(a) Dual carriageway road</t>
  </si>
  <si>
    <t>B15.12</t>
  </si>
  <si>
    <t>culverts complete (Using existing culverts):</t>
  </si>
  <si>
    <t>(i) 98% of modified AASHTO density compacted in layer thickness of 150 mm max.</t>
  </si>
  <si>
    <t>(e) 150mm Gravel base (chemically stabilised material) compacted to:</t>
  </si>
  <si>
    <t>B33/32,06</t>
  </si>
  <si>
    <t>B33.12</t>
  </si>
  <si>
    <t>(a) In situ treatment by compaction of existing layer</t>
  </si>
  <si>
    <t xml:space="preserve"> In situ treatment of cut areas (surface left after box-cutting):</t>
  </si>
  <si>
    <t>Dump site 3km from site in and around construction area</t>
  </si>
  <si>
    <t xml:space="preserve">        (1) 110 mm interal dia.  Perforated</t>
  </si>
  <si>
    <r>
      <t xml:space="preserve">contingencies. </t>
    </r>
    <r>
      <rPr>
        <i/>
        <sz val="11"/>
        <rFont val="Arial Narrow"/>
        <family val="2"/>
      </rPr>
      <t>(Sub Total "A" x 10%)</t>
    </r>
  </si>
  <si>
    <t>Health and Safety Act (For Borrow Pit)</t>
  </si>
  <si>
    <t>(a) Health and Safety obligations</t>
  </si>
  <si>
    <t>for the engineer's representative (RE)</t>
  </si>
  <si>
    <t>m2</t>
  </si>
  <si>
    <t>Overhaul on material hauled in excess of  1 km</t>
  </si>
  <si>
    <t>(i) Base layer (150mm thickness)</t>
  </si>
  <si>
    <r>
      <t>m</t>
    </r>
    <r>
      <rPr>
        <vertAlign val="superscript"/>
        <sz val="11"/>
        <rFont val="Arial"/>
        <family val="2"/>
      </rPr>
      <t>2</t>
    </r>
  </si>
  <si>
    <t>22.05</t>
  </si>
  <si>
    <t>Portal and rectangular culverts:</t>
  </si>
  <si>
    <t>(b) Without prefabricated slabs:</t>
  </si>
  <si>
    <t xml:space="preserve">(ix) Provision of a cellular telephone service, including the running cost of 1 phones and all </t>
  </si>
  <si>
    <t>(a) Contractor's time obligation in respect of OHS and contract regulation</t>
  </si>
  <si>
    <t>(b)  Submission of Health and Safety File</t>
  </si>
  <si>
    <t>(a) Flagmen (2 persons)</t>
  </si>
  <si>
    <t>(i) Class 30/19</t>
  </si>
  <si>
    <t>(c) Welded steel fabric (ref 617)</t>
  </si>
  <si>
    <t>(iii) 300 mm wide</t>
  </si>
  <si>
    <t>(ii) 750mm dia. Type 75D</t>
  </si>
  <si>
    <t>(i) 600mm dia. Type 75D</t>
  </si>
  <si>
    <t>B34.01 (a)</t>
  </si>
  <si>
    <t>commercial sources including Haulage</t>
  </si>
  <si>
    <t>(a) 150mm Gravel base (chemically stabilised material) compacted to:</t>
  </si>
  <si>
    <t>(iii) 900mm dia. Type 75D</t>
  </si>
  <si>
    <t>(v) 1800mm dia. Type 75D</t>
  </si>
  <si>
    <t>(a) 60mm</t>
  </si>
  <si>
    <t>ASPHALT BASE AND SURFACING</t>
  </si>
  <si>
    <t>PRIME COAT</t>
  </si>
  <si>
    <t>41.01</t>
  </si>
  <si>
    <t>Prime coat:</t>
  </si>
  <si>
    <t>(c) MC-30 cut-back bitumen / Colprime E or similar approved</t>
  </si>
  <si>
    <t>(d) MC-70 cut-back bitumen</t>
  </si>
  <si>
    <t>41.02</t>
  </si>
  <si>
    <t xml:space="preserve">Aggregate for blinding </t>
  </si>
  <si>
    <t>41.03</t>
  </si>
  <si>
    <t xml:space="preserve">Extra over item 41.01 for applying the prime coat in </t>
  </si>
  <si>
    <t xml:space="preserve">areas accessible only to hand held equipment </t>
  </si>
  <si>
    <t>B41.04</t>
  </si>
  <si>
    <t>Reinforced paper placed on kerbs and channels to</t>
  </si>
  <si>
    <t>protect them from bitumen spray during priming and</t>
  </si>
  <si>
    <t>sealing the roads</t>
  </si>
  <si>
    <t xml:space="preserve">sub-item B12.07 (b) </t>
  </si>
  <si>
    <t>(i) 1000x3000 100s</t>
  </si>
  <si>
    <t>(i) Compacted to 95% of mod. AASHTO density</t>
  </si>
  <si>
    <t>Allow a provisional sum for the execution of asphalt base and surfacing works, including but not limited to the supply, transport, laying and compaction of asphalt materials, tack coat application, binder variations, asphalt patching, restricted-area works, backfilling of excavations for patching, coring, and all associated activities required for the completion of asphalt surfacing works in accordance with the project specifications and engineer's instructions. The provisional sum shall be expended only upon instruction by the Employer’s Agent/Engineer and measured work shall be adjusted accordingly.</t>
  </si>
  <si>
    <t>Add profit and attendance</t>
  </si>
  <si>
    <t>B42.15</t>
  </si>
  <si>
    <t>B4200</t>
  </si>
  <si>
    <t>SUMMARY OF SECTIONS</t>
  </si>
  <si>
    <t xml:space="preserve">C2.2 - BILL OF QUANTITIES </t>
  </si>
  <si>
    <t>(iv) 1500mm dia. Type 75D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</si>
</sst>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3">
    <numFmt numFmtId="44" formatCode="_(&quot;$&quot;* #,##0.00_);_(&quot;$&quot;* \(#,##0.00\);_(&quot;$&quot;* &quot;-&quot;??_);_(@_)"/>
    <numFmt numFmtId="43" formatCode="_(* #,##0.00_);_(* \(#,##0.00\);_(* &quot;-&quot;??_);_(@_)"/>
    <numFmt numFmtId="164" formatCode="_-* #,##0.00_-;\-* #,##0.00_-;_-* &quot;-&quot;??_-;_-@_-"/>
    <numFmt numFmtId="165" formatCode="_-&quot;£&quot;* #,##0.00_-;\-&quot;£&quot;* #,##0.00_-;_-&quot;£&quot;* &quot;-&quot;??_-;_-@_-"/>
    <numFmt numFmtId="166" formatCode="_ &quot;R&quot;\ * #,##0.00_ ;_ &quot;R&quot;\ * \-#,##0.00_ ;_ &quot;R&quot;\ * &quot;-&quot;??_ ;_ @_ "/>
    <numFmt numFmtId="167" formatCode="_ * #,##0.00_ ;_ * \-#,##0.00_ ;_ * &quot;-&quot;??_ ;_ @_ "/>
    <numFmt numFmtId="168" formatCode="\$#,##0.00\ ;\(\$#,##0.00\)"/>
    <numFmt numFmtId="169" formatCode="&quot;R&quot;\ #,##0.00"/>
    <numFmt numFmtId="170" formatCode="#,##0.000"/>
    <numFmt numFmtId="171" formatCode="#,##0.0"/>
    <numFmt numFmtId="172" formatCode="0.000000000"/>
    <numFmt numFmtId="173" formatCode="_ [$R-1C09]\ * #,##0.00_ ;_ [$R-1C09]\ * \-#,##0.00_ ;_ [$R-1C09]\ * &quot;-&quot;??_ ;_ @_ "/>
    <numFmt numFmtId="174" formatCode="_-[$R-1C09]* #,##0.00_-;\-[$R-1C09]* #,##0.00_-;_-[$R-1C09]* &quot;-&quot;??_-;_-@_-"/>
  </numFmts>
  <fonts count="33" x14ac:knownFonts="1">
    <font>
      <sz val="10"/>
      <name val="Arial"/>
    </font>
    <font>
      <sz val="11"/>
      <color theme="1"/>
      <name val="Calibri"/>
      <family val="2"/>
      <scheme val="minor"/>
    </font>
    <font>
      <sz val="10"/>
      <name val="Arial"/>
      <family val="2"/>
    </font>
    <font>
      <b/>
      <sz val="9"/>
      <name val="Arial"/>
      <family val="2"/>
    </font>
    <font>
      <sz val="9"/>
      <name val="Arial"/>
      <family val="2"/>
    </font>
    <font>
      <sz val="10"/>
      <name val="Arial"/>
      <family val="2"/>
    </font>
    <font>
      <b/>
      <sz val="11"/>
      <name val="Arial Narrow"/>
      <family val="2"/>
    </font>
    <font>
      <sz val="11"/>
      <name val="Arial Narrow"/>
      <family val="2"/>
    </font>
    <font>
      <u/>
      <sz val="11"/>
      <name val="Arial Narrow"/>
      <family val="2"/>
    </font>
    <font>
      <i/>
      <sz val="11"/>
      <name val="Arial Narrow"/>
      <family val="2"/>
    </font>
    <font>
      <i/>
      <u/>
      <sz val="11"/>
      <name val="Arial Narrow"/>
      <family val="2"/>
    </font>
    <font>
      <vertAlign val="superscript"/>
      <sz val="11"/>
      <name val="Arial Narrow"/>
      <family val="2"/>
    </font>
    <font>
      <b/>
      <sz val="12"/>
      <name val="Arial Narrow"/>
      <family val="2"/>
    </font>
    <font>
      <sz val="12"/>
      <name val="Arial Narrow"/>
      <family val="2"/>
    </font>
    <font>
      <sz val="11"/>
      <color theme="1"/>
      <name val="Arial Narrow"/>
      <family val="2"/>
    </font>
    <font>
      <u/>
      <sz val="11"/>
      <color theme="1"/>
      <name val="Arial Narrow"/>
      <family val="2"/>
    </font>
    <font>
      <b/>
      <sz val="11"/>
      <color theme="1"/>
      <name val="Arial Narrow"/>
      <family val="2"/>
    </font>
    <font>
      <b/>
      <u/>
      <sz val="11"/>
      <name val="Arial Narrow"/>
      <family val="2"/>
    </font>
    <font>
      <sz val="12"/>
      <color theme="1"/>
      <name val="Arial Narrow"/>
      <family val="2"/>
    </font>
    <font>
      <sz val="9"/>
      <color rgb="FFFF0000"/>
      <name val="Arial"/>
      <family val="2"/>
    </font>
    <font>
      <sz val="12"/>
      <name val="Arial"/>
      <family val="2"/>
    </font>
    <font>
      <sz val="11"/>
      <name val="Arial"/>
      <family val="2"/>
    </font>
    <font>
      <u/>
      <sz val="10"/>
      <color indexed="12"/>
      <name val="Arial"/>
      <family val="2"/>
    </font>
    <font>
      <sz val="10"/>
      <name val="Times New Roman"/>
      <family val="1"/>
    </font>
    <font>
      <b/>
      <sz val="12"/>
      <name val="Arial"/>
      <family val="2"/>
    </font>
    <font>
      <i/>
      <u/>
      <sz val="10"/>
      <name val="Times New Roman"/>
      <family val="1"/>
    </font>
    <font>
      <b/>
      <sz val="18"/>
      <name val="Arial Narrow"/>
      <family val="2"/>
    </font>
    <font>
      <sz val="10"/>
      <color rgb="FF000000"/>
      <name val="Arial"/>
      <family val="2"/>
    </font>
    <font>
      <b/>
      <sz val="10"/>
      <color rgb="FF000000"/>
      <name val="Arial"/>
      <family val="2"/>
    </font>
    <font>
      <u/>
      <sz val="10"/>
      <color rgb="FF000000"/>
      <name val="Arial"/>
      <family val="2"/>
    </font>
    <font>
      <vertAlign val="superscript"/>
      <sz val="11"/>
      <color theme="1"/>
      <name val="Arial Narrow"/>
      <family val="2"/>
    </font>
    <font>
      <sz val="11"/>
      <name val="Times New Roman"/>
      <family val="1"/>
    </font>
    <font>
      <vertAlign val="superscript"/>
      <sz val="11"/>
      <name val="Arial"/>
      <family val="2"/>
    </font>
  </fonts>
  <fills count="7">
    <fill>
      <patternFill patternType="none"/>
    </fill>
    <fill>
      <patternFill patternType="gray125"/>
    </fill>
    <fill>
      <patternFill patternType="solid">
        <fgColor theme="0" tint="-0.249977111117893"/>
        <bgColor indexed="64"/>
      </patternFill>
    </fill>
    <fill>
      <patternFill patternType="solid">
        <fgColor rgb="FFFFFF00"/>
        <bgColor indexed="64"/>
      </patternFill>
    </fill>
    <fill>
      <patternFill patternType="solid">
        <fgColor theme="0"/>
        <bgColor indexed="64"/>
      </patternFill>
    </fill>
    <fill>
      <patternFill patternType="solid">
        <fgColor theme="0" tint="-0.34998626667073579"/>
        <bgColor indexed="64"/>
      </patternFill>
    </fill>
    <fill>
      <patternFill patternType="solid">
        <fgColor rgb="FFFFFFFF"/>
      </patternFill>
    </fill>
  </fills>
  <borders count="30">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right style="thin">
        <color indexed="64"/>
      </right>
      <top style="thin">
        <color indexed="64"/>
      </top>
      <bottom/>
      <diagonal/>
    </border>
    <border>
      <left style="thin">
        <color indexed="64"/>
      </left>
      <right style="thin">
        <color indexed="64"/>
      </right>
      <top/>
      <bottom/>
      <diagonal/>
    </border>
    <border>
      <left/>
      <right style="thin">
        <color indexed="64"/>
      </right>
      <top/>
      <bottom/>
      <diagonal/>
    </border>
    <border>
      <left style="thin">
        <color indexed="64"/>
      </left>
      <right style="thin">
        <color indexed="64"/>
      </right>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diagonal/>
    </border>
    <border>
      <left/>
      <right/>
      <top/>
      <bottom style="thin">
        <color indexed="64"/>
      </bottom>
      <diagonal/>
    </border>
    <border>
      <left/>
      <right style="thin">
        <color indexed="64"/>
      </right>
      <top/>
      <bottom style="thin">
        <color indexed="64"/>
      </bottom>
      <diagonal/>
    </border>
    <border>
      <left style="medium">
        <color indexed="64"/>
      </left>
      <right style="medium">
        <color indexed="64"/>
      </right>
      <top style="medium">
        <color indexed="64"/>
      </top>
      <bottom style="medium">
        <color indexed="64"/>
      </bottom>
      <diagonal/>
    </border>
    <border>
      <left style="thin">
        <color indexed="64"/>
      </left>
      <right/>
      <top/>
      <bottom style="thin">
        <color indexed="64"/>
      </bottom>
      <diagonal/>
    </border>
    <border>
      <left style="thin">
        <color indexed="64"/>
      </left>
      <right/>
      <top style="thin">
        <color indexed="64"/>
      </top>
      <bottom style="thin">
        <color indexed="64"/>
      </bottom>
      <diagonal/>
    </border>
    <border>
      <left style="thin">
        <color indexed="64"/>
      </left>
      <right/>
      <top style="thin">
        <color indexed="64"/>
      </top>
      <bottom/>
      <diagonal/>
    </border>
    <border>
      <left/>
      <right style="medium">
        <color indexed="64"/>
      </right>
      <top/>
      <bottom style="thin">
        <color indexed="64"/>
      </bottom>
      <diagonal/>
    </border>
    <border>
      <left style="thick">
        <color indexed="64"/>
      </left>
      <right/>
      <top/>
      <bottom/>
      <diagonal/>
    </border>
    <border>
      <left/>
      <right/>
      <top style="thin">
        <color indexed="64"/>
      </top>
      <bottom/>
      <diagonal/>
    </border>
    <border>
      <left style="thick">
        <color indexed="64"/>
      </left>
      <right style="thick">
        <color indexed="64"/>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thin">
        <color rgb="FF000000"/>
      </left>
      <right/>
      <top/>
      <bottom/>
      <diagonal/>
    </border>
    <border>
      <left style="thin">
        <color rgb="FF000000"/>
      </left>
      <right style="thin">
        <color rgb="FF000000"/>
      </right>
      <top/>
      <bottom/>
      <diagonal/>
    </border>
  </borders>
  <cellStyleXfs count="24">
    <xf numFmtId="0" fontId="0" fillId="0" borderId="0"/>
    <xf numFmtId="9" fontId="2" fillId="0" borderId="0" applyFont="0" applyFill="0" applyBorder="0" applyAlignment="0" applyProtection="0"/>
    <xf numFmtId="167" fontId="5" fillId="0" borderId="0" applyFont="0" applyFill="0" applyBorder="0" applyAlignment="0" applyProtection="0"/>
    <xf numFmtId="166" fontId="5" fillId="0" borderId="0" applyFont="0" applyFill="0" applyBorder="0" applyAlignment="0" applyProtection="0"/>
    <xf numFmtId="3" fontId="2" fillId="0" borderId="17" applyProtection="0"/>
    <xf numFmtId="0" fontId="2" fillId="0" borderId="0"/>
    <xf numFmtId="43" fontId="2" fillId="0" borderId="0" applyFont="0" applyFill="0" applyBorder="0" applyAlignment="0" applyProtection="0"/>
    <xf numFmtId="44" fontId="1" fillId="0" borderId="0" applyFont="0" applyFill="0" applyBorder="0" applyAlignment="0" applyProtection="0"/>
    <xf numFmtId="0" fontId="2" fillId="0" borderId="0"/>
    <xf numFmtId="0" fontId="20" fillId="0" borderId="0"/>
    <xf numFmtId="0" fontId="22" fillId="0" borderId="0" applyNumberFormat="0" applyFill="0" applyBorder="0" applyAlignment="0" applyProtection="0">
      <alignment vertical="top"/>
      <protection locked="0"/>
    </xf>
    <xf numFmtId="165" fontId="2" fillId="0" borderId="0" applyFont="0" applyFill="0" applyBorder="0" applyAlignment="0" applyProtection="0"/>
    <xf numFmtId="0" fontId="2" fillId="0" borderId="0" applyNumberFormat="0" applyFont="0" applyFill="0" applyBorder="0" applyAlignment="0" applyProtection="0">
      <alignment vertical="top"/>
    </xf>
    <xf numFmtId="0" fontId="20" fillId="0" borderId="0"/>
    <xf numFmtId="172" fontId="2" fillId="0" borderId="4" applyProtection="0">
      <alignment horizontal="right"/>
    </xf>
    <xf numFmtId="171" fontId="2" fillId="0" borderId="19" applyProtection="0"/>
    <xf numFmtId="4" fontId="23" fillId="0" borderId="19" applyProtection="0"/>
    <xf numFmtId="170" fontId="2" fillId="0" borderId="19" applyProtection="0"/>
    <xf numFmtId="0" fontId="20" fillId="0" borderId="0" applyProtection="0"/>
    <xf numFmtId="2" fontId="20" fillId="0" borderId="0" applyProtection="0"/>
    <xf numFmtId="0" fontId="23" fillId="0" borderId="0" applyNumberFormat="0" applyFont="0" applyFill="0" applyBorder="0" applyAlignment="0" applyProtection="0">
      <protection locked="0"/>
    </xf>
    <xf numFmtId="0" fontId="24" fillId="0" borderId="0" applyProtection="0"/>
    <xf numFmtId="0" fontId="25" fillId="0" borderId="17"/>
    <xf numFmtId="0" fontId="2" fillId="0" borderId="0"/>
  </cellStyleXfs>
  <cellXfs count="485">
    <xf numFmtId="0" fontId="0" fillId="0" borderId="0" xfId="0"/>
    <xf numFmtId="0" fontId="3" fillId="0" borderId="0" xfId="0" applyFont="1"/>
    <xf numFmtId="0" fontId="4" fillId="0" borderId="0" xfId="0" applyFont="1"/>
    <xf numFmtId="0" fontId="4" fillId="0" borderId="0" xfId="0" applyFont="1" applyAlignment="1">
      <alignment horizontal="center"/>
    </xf>
    <xf numFmtId="4" fontId="4" fillId="0" borderId="0" xfId="0" applyNumberFormat="1" applyFont="1"/>
    <xf numFmtId="4" fontId="4" fillId="0" borderId="0" xfId="0" applyNumberFormat="1" applyFont="1" applyAlignment="1">
      <alignment horizontal="center"/>
    </xf>
    <xf numFmtId="0" fontId="3" fillId="0" borderId="0" xfId="0" applyFont="1" applyAlignment="1">
      <alignment horizontal="center"/>
    </xf>
    <xf numFmtId="0" fontId="3" fillId="0" borderId="0" xfId="0" applyFont="1" applyAlignment="1">
      <alignment vertical="center"/>
    </xf>
    <xf numFmtId="4" fontId="4" fillId="0" borderId="0" xfId="0" applyNumberFormat="1" applyFont="1" applyAlignment="1">
      <alignment horizontal="right"/>
    </xf>
    <xf numFmtId="167" fontId="4" fillId="0" borderId="0" xfId="2" applyFont="1" applyAlignment="1">
      <alignment horizontal="center"/>
    </xf>
    <xf numFmtId="0" fontId="4" fillId="0" borderId="0" xfId="0" applyFont="1" applyAlignment="1">
      <alignment horizontal="left" vertical="center"/>
    </xf>
    <xf numFmtId="0" fontId="7" fillId="0" borderId="0" xfId="0" applyFont="1"/>
    <xf numFmtId="4" fontId="7" fillId="0" borderId="0" xfId="0" applyNumberFormat="1" applyFont="1" applyAlignment="1">
      <alignment horizontal="center"/>
    </xf>
    <xf numFmtId="0" fontId="7" fillId="0" borderId="2" xfId="0" applyFont="1" applyBorder="1" applyAlignment="1">
      <alignment horizontal="center" vertical="center" wrapText="1"/>
    </xf>
    <xf numFmtId="0" fontId="7" fillId="0" borderId="3" xfId="0" applyFont="1" applyBorder="1" applyAlignment="1">
      <alignment horizontal="right" vertical="top" wrapText="1"/>
    </xf>
    <xf numFmtId="0" fontId="7" fillId="0" borderId="3" xfId="0" applyFont="1" applyBorder="1" applyAlignment="1">
      <alignment horizontal="center" vertical="top" wrapText="1"/>
    </xf>
    <xf numFmtId="4" fontId="7" fillId="0" borderId="3" xfId="0" applyNumberFormat="1" applyFont="1" applyBorder="1" applyAlignment="1">
      <alignment horizontal="center" vertical="top" wrapText="1"/>
    </xf>
    <xf numFmtId="4" fontId="7" fillId="0" borderId="2" xfId="0" applyNumberFormat="1" applyFont="1" applyBorder="1" applyAlignment="1">
      <alignment horizontal="right" vertical="top" wrapText="1"/>
    </xf>
    <xf numFmtId="0" fontId="6" fillId="0" borderId="4" xfId="0" applyFont="1" applyBorder="1" applyAlignment="1">
      <alignment horizontal="center" vertical="center" wrapText="1"/>
    </xf>
    <xf numFmtId="0" fontId="7" fillId="0" borderId="5" xfId="0" applyFont="1" applyBorder="1" applyAlignment="1">
      <alignment horizontal="center" vertical="top" wrapText="1"/>
    </xf>
    <xf numFmtId="4" fontId="7" fillId="0" borderId="5" xfId="0" applyNumberFormat="1" applyFont="1" applyBorder="1" applyAlignment="1">
      <alignment horizontal="center" vertical="top" wrapText="1"/>
    </xf>
    <xf numFmtId="4" fontId="7" fillId="0" borderId="4" xfId="0" applyNumberFormat="1" applyFont="1" applyBorder="1" applyAlignment="1">
      <alignment horizontal="right" vertical="top" wrapText="1"/>
    </xf>
    <xf numFmtId="0" fontId="7" fillId="0" borderId="4" xfId="0" applyFont="1" applyBorder="1" applyAlignment="1">
      <alignment horizontal="center" vertical="center" wrapText="1"/>
    </xf>
    <xf numFmtId="0" fontId="7" fillId="0" borderId="5" xfId="0" applyFont="1" applyBorder="1" applyAlignment="1">
      <alignment vertical="top" wrapText="1"/>
    </xf>
    <xf numFmtId="0" fontId="7" fillId="0" borderId="4" xfId="0" applyFont="1" applyBorder="1" applyAlignment="1" applyProtection="1">
      <alignment horizontal="center" vertical="center"/>
      <protection locked="0"/>
    </xf>
    <xf numFmtId="0" fontId="8" fillId="0" borderId="9" xfId="0" applyFont="1" applyBorder="1" applyProtection="1">
      <protection locked="0"/>
    </xf>
    <xf numFmtId="0" fontId="7" fillId="0" borderId="4" xfId="0" applyFont="1" applyBorder="1" applyAlignment="1" applyProtection="1">
      <alignment horizontal="center"/>
      <protection locked="0"/>
    </xf>
    <xf numFmtId="3" fontId="7" fillId="0" borderId="4" xfId="0" applyNumberFormat="1" applyFont="1" applyBorder="1" applyAlignment="1" applyProtection="1">
      <alignment horizontal="center"/>
      <protection locked="0"/>
    </xf>
    <xf numFmtId="4" fontId="7" fillId="0" borderId="4" xfId="0" applyNumberFormat="1" applyFont="1" applyBorder="1" applyAlignment="1" applyProtection="1">
      <alignment horizontal="center"/>
      <protection locked="0"/>
    </xf>
    <xf numFmtId="4" fontId="7" fillId="0" borderId="4" xfId="4" applyNumberFormat="1" applyFont="1" applyBorder="1" applyAlignment="1">
      <alignment horizontal="right"/>
    </xf>
    <xf numFmtId="0" fontId="7" fillId="0" borderId="9" xfId="0" applyFont="1" applyBorder="1" applyProtection="1">
      <protection locked="0"/>
    </xf>
    <xf numFmtId="0" fontId="7" fillId="0" borderId="0" xfId="0" applyFont="1" applyBorder="1" applyProtection="1">
      <protection locked="0"/>
    </xf>
    <xf numFmtId="4" fontId="7" fillId="0" borderId="5" xfId="0" applyNumberFormat="1" applyFont="1" applyFill="1" applyBorder="1" applyAlignment="1">
      <alignment horizontal="center" vertical="top" wrapText="1"/>
    </xf>
    <xf numFmtId="0" fontId="7" fillId="0" borderId="4" xfId="0" applyFont="1" applyFill="1" applyBorder="1" applyAlignment="1" applyProtection="1">
      <alignment horizontal="center" vertical="center"/>
      <protection locked="0"/>
    </xf>
    <xf numFmtId="0" fontId="7" fillId="0" borderId="0" xfId="0" applyFont="1" applyFill="1" applyBorder="1" applyProtection="1">
      <protection locked="0"/>
    </xf>
    <xf numFmtId="0" fontId="7" fillId="0" borderId="0" xfId="0" applyFont="1" applyFill="1" applyBorder="1" applyAlignment="1" applyProtection="1">
      <alignment horizontal="left" indent="2"/>
      <protection locked="0"/>
    </xf>
    <xf numFmtId="0" fontId="9" fillId="0" borderId="4" xfId="0" applyFont="1" applyFill="1" applyBorder="1" applyAlignment="1" applyProtection="1">
      <alignment horizontal="center" vertical="center"/>
      <protection locked="0"/>
    </xf>
    <xf numFmtId="4" fontId="7" fillId="0" borderId="4" xfId="1" applyNumberFormat="1" applyFont="1" applyBorder="1" applyAlignment="1" applyProtection="1">
      <alignment horizontal="center"/>
      <protection locked="0"/>
    </xf>
    <xf numFmtId="4" fontId="7" fillId="0" borderId="4" xfId="2" applyNumberFormat="1" applyFont="1" applyBorder="1" applyAlignment="1" applyProtection="1">
      <alignment horizontal="center"/>
      <protection locked="0"/>
    </xf>
    <xf numFmtId="0" fontId="7" fillId="0" borderId="4" xfId="0" applyFont="1" applyFill="1" applyBorder="1" applyAlignment="1" applyProtection="1">
      <alignment horizontal="center"/>
      <protection locked="0"/>
    </xf>
    <xf numFmtId="0" fontId="7" fillId="0" borderId="4" xfId="0" applyFont="1" applyBorder="1" applyAlignment="1">
      <alignment horizontal="center" vertical="top" wrapText="1"/>
    </xf>
    <xf numFmtId="3" fontId="7" fillId="0" borderId="5" xfId="0" applyNumberFormat="1" applyFont="1" applyBorder="1" applyAlignment="1">
      <alignment horizontal="center" vertical="top" wrapText="1"/>
    </xf>
    <xf numFmtId="4" fontId="7" fillId="0" borderId="5" xfId="1" applyNumberFormat="1" applyFont="1" applyBorder="1" applyAlignment="1">
      <alignment horizontal="center" vertical="top" wrapText="1"/>
    </xf>
    <xf numFmtId="0" fontId="7" fillId="0" borderId="6" xfId="0" applyFont="1" applyBorder="1" applyAlignment="1">
      <alignment horizontal="center" vertical="top" wrapText="1"/>
    </xf>
    <xf numFmtId="0" fontId="7" fillId="0" borderId="6" xfId="0" applyFont="1" applyBorder="1" applyAlignment="1">
      <alignment vertical="top" wrapText="1"/>
    </xf>
    <xf numFmtId="4" fontId="7" fillId="0" borderId="6" xfId="0" applyNumberFormat="1" applyFont="1" applyBorder="1" applyAlignment="1">
      <alignment horizontal="center" vertical="top" wrapText="1"/>
    </xf>
    <xf numFmtId="4" fontId="6" fillId="0" borderId="8" xfId="0" applyNumberFormat="1" applyFont="1" applyBorder="1" applyAlignment="1">
      <alignment horizontal="right" vertical="center" wrapText="1"/>
    </xf>
    <xf numFmtId="0" fontId="7" fillId="0" borderId="4" xfId="0" applyFont="1" applyBorder="1" applyAlignment="1">
      <alignment vertical="top" wrapText="1"/>
    </xf>
    <xf numFmtId="4" fontId="7" fillId="0" borderId="4" xfId="0" applyNumberFormat="1" applyFont="1" applyBorder="1" applyAlignment="1">
      <alignment horizontal="center" vertical="top" wrapText="1"/>
    </xf>
    <xf numFmtId="3" fontId="7" fillId="0" borderId="4" xfId="0" applyNumberFormat="1" applyFont="1" applyBorder="1" applyAlignment="1">
      <alignment horizontal="center" vertical="top" wrapText="1"/>
    </xf>
    <xf numFmtId="4" fontId="7" fillId="0" borderId="4" xfId="0" quotePrefix="1" applyNumberFormat="1" applyFont="1" applyBorder="1" applyAlignment="1" applyProtection="1">
      <alignment horizontal="center"/>
      <protection locked="0"/>
    </xf>
    <xf numFmtId="0" fontId="7" fillId="0" borderId="6" xfId="0" applyFont="1" applyBorder="1" applyAlignment="1">
      <alignment horizontal="center" vertical="center" wrapText="1"/>
    </xf>
    <xf numFmtId="4" fontId="7" fillId="0" borderId="6" xfId="0" applyNumberFormat="1" applyFont="1" applyBorder="1" applyAlignment="1">
      <alignment horizontal="right" vertical="top" wrapText="1"/>
    </xf>
    <xf numFmtId="4" fontId="6" fillId="0" borderId="1" xfId="0" applyNumberFormat="1" applyFont="1" applyBorder="1" applyAlignment="1">
      <alignment horizontal="right" vertical="center" wrapText="1"/>
    </xf>
    <xf numFmtId="0" fontId="7" fillId="0" borderId="2" xfId="0" applyFont="1" applyBorder="1" applyAlignment="1">
      <alignment horizontal="center" vertical="top" wrapText="1"/>
    </xf>
    <xf numFmtId="0" fontId="6" fillId="0" borderId="4" xfId="0" applyFont="1" applyBorder="1" applyAlignment="1">
      <alignment horizontal="center" vertical="top" wrapText="1"/>
    </xf>
    <xf numFmtId="0" fontId="6" fillId="0" borderId="4" xfId="0" applyFont="1" applyBorder="1" applyAlignment="1">
      <alignment vertical="top" wrapText="1"/>
    </xf>
    <xf numFmtId="0" fontId="8" fillId="0" borderId="4" xfId="0" applyFont="1" applyBorder="1" applyAlignment="1">
      <alignment vertical="top" wrapText="1"/>
    </xf>
    <xf numFmtId="0" fontId="7" fillId="0" borderId="4" xfId="0" applyFont="1" applyBorder="1" applyAlignment="1">
      <alignment horizontal="left" vertical="top" wrapText="1" indent="2"/>
    </xf>
    <xf numFmtId="0" fontId="11" fillId="0" borderId="4" xfId="0" applyFont="1" applyBorder="1" applyAlignment="1">
      <alignment vertical="top" wrapText="1"/>
    </xf>
    <xf numFmtId="0" fontId="7" fillId="0" borderId="4" xfId="0" applyFont="1" applyBorder="1" applyAlignment="1">
      <alignment horizontal="left" vertical="top" wrapText="1"/>
    </xf>
    <xf numFmtId="0" fontId="7" fillId="0" borderId="4" xfId="0" applyFont="1" applyBorder="1" applyAlignment="1">
      <alignment horizontal="left" vertical="top" wrapText="1" indent="1"/>
    </xf>
    <xf numFmtId="0" fontId="7" fillId="0" borderId="4" xfId="0" applyFont="1" applyBorder="1" applyAlignment="1">
      <alignment horizontal="left" vertical="top" wrapText="1" indent="3"/>
    </xf>
    <xf numFmtId="4" fontId="7" fillId="0" borderId="1" xfId="0" applyNumberFormat="1" applyFont="1" applyBorder="1" applyAlignment="1">
      <alignment horizontal="right" vertical="top" wrapText="1"/>
    </xf>
    <xf numFmtId="10" fontId="7" fillId="0" borderId="4" xfId="0" applyNumberFormat="1" applyFont="1" applyBorder="1" applyAlignment="1">
      <alignment horizontal="center" vertical="top" wrapText="1"/>
    </xf>
    <xf numFmtId="0" fontId="13" fillId="0" borderId="0" xfId="0" applyFont="1"/>
    <xf numFmtId="0" fontId="13" fillId="0" borderId="0" xfId="0" applyFont="1" applyAlignment="1">
      <alignment horizontal="center"/>
    </xf>
    <xf numFmtId="4" fontId="13" fillId="0" borderId="0" xfId="0" applyNumberFormat="1" applyFont="1" applyAlignment="1">
      <alignment horizontal="center"/>
    </xf>
    <xf numFmtId="4" fontId="13" fillId="0" borderId="0" xfId="0" applyNumberFormat="1" applyFont="1" applyAlignment="1">
      <alignment horizontal="right"/>
    </xf>
    <xf numFmtId="0" fontId="13" fillId="0" borderId="2" xfId="0" applyFont="1" applyBorder="1" applyAlignment="1">
      <alignment horizontal="center" vertical="top" wrapText="1"/>
    </xf>
    <xf numFmtId="0" fontId="13" fillId="0" borderId="3" xfId="0" applyFont="1" applyBorder="1" applyAlignment="1">
      <alignment horizontal="right" vertical="top" wrapText="1"/>
    </xf>
    <xf numFmtId="0" fontId="13" fillId="0" borderId="3" xfId="0" applyFont="1" applyBorder="1" applyAlignment="1">
      <alignment horizontal="center" vertical="top" wrapText="1"/>
    </xf>
    <xf numFmtId="4" fontId="13" fillId="0" borderId="3" xfId="0" applyNumberFormat="1" applyFont="1" applyBorder="1" applyAlignment="1">
      <alignment horizontal="center" vertical="top" wrapText="1"/>
    </xf>
    <xf numFmtId="4" fontId="13" fillId="0" borderId="2" xfId="0" applyNumberFormat="1" applyFont="1" applyBorder="1" applyAlignment="1">
      <alignment horizontal="right" vertical="top" wrapText="1"/>
    </xf>
    <xf numFmtId="0" fontId="13" fillId="0" borderId="4" xfId="0" applyFont="1" applyBorder="1" applyAlignment="1">
      <alignment horizontal="center" vertical="top" wrapText="1"/>
    </xf>
    <xf numFmtId="4" fontId="13" fillId="0" borderId="4" xfId="0" applyNumberFormat="1" applyFont="1" applyBorder="1" applyAlignment="1">
      <alignment horizontal="center" vertical="top" wrapText="1"/>
    </xf>
    <xf numFmtId="4" fontId="13" fillId="0" borderId="4" xfId="0" applyNumberFormat="1" applyFont="1" applyBorder="1" applyAlignment="1">
      <alignment horizontal="right" vertical="top" wrapText="1"/>
    </xf>
    <xf numFmtId="0" fontId="13" fillId="0" borderId="4" xfId="0" applyFont="1" applyBorder="1" applyAlignment="1">
      <alignment vertical="top" wrapText="1"/>
    </xf>
    <xf numFmtId="0" fontId="13" fillId="0" borderId="4" xfId="0" applyFont="1" applyBorder="1" applyAlignment="1">
      <alignment horizontal="left" vertical="top" wrapText="1"/>
    </xf>
    <xf numFmtId="0" fontId="13" fillId="0" borderId="6" xfId="0" applyFont="1" applyBorder="1" applyAlignment="1">
      <alignment horizontal="center" vertical="top" wrapText="1"/>
    </xf>
    <xf numFmtId="4" fontId="13" fillId="0" borderId="6" xfId="0" applyNumberFormat="1" applyFont="1" applyBorder="1" applyAlignment="1">
      <alignment horizontal="center" vertical="top" wrapText="1"/>
    </xf>
    <xf numFmtId="3" fontId="13" fillId="0" borderId="4" xfId="0" applyNumberFormat="1" applyFont="1" applyBorder="1" applyAlignment="1">
      <alignment horizontal="center" vertical="top" wrapText="1"/>
    </xf>
    <xf numFmtId="4" fontId="13" fillId="0" borderId="6" xfId="0" applyNumberFormat="1" applyFont="1" applyBorder="1" applyAlignment="1">
      <alignment horizontal="right" vertical="top" wrapText="1"/>
    </xf>
    <xf numFmtId="4" fontId="12" fillId="0" borderId="1" xfId="0" applyNumberFormat="1" applyFont="1" applyBorder="1" applyAlignment="1">
      <alignment horizontal="right" vertical="center" wrapText="1"/>
    </xf>
    <xf numFmtId="0" fontId="7" fillId="0" borderId="5" xfId="0" applyFont="1" applyFill="1" applyBorder="1" applyProtection="1">
      <protection locked="0"/>
    </xf>
    <xf numFmtId="0" fontId="14" fillId="0" borderId="4" xfId="0" applyFont="1" applyBorder="1" applyAlignment="1">
      <alignment horizontal="center" vertical="top" wrapText="1"/>
    </xf>
    <xf numFmtId="0" fontId="15" fillId="0" borderId="4" xfId="0" applyFont="1" applyBorder="1" applyAlignment="1">
      <alignment horizontal="justify" vertical="top" wrapText="1"/>
    </xf>
    <xf numFmtId="0" fontId="14" fillId="0" borderId="4" xfId="0" applyFont="1" applyBorder="1" applyAlignment="1">
      <alignment horizontal="justify" vertical="top" wrapText="1"/>
    </xf>
    <xf numFmtId="0" fontId="14" fillId="0" borderId="4" xfId="0" applyFont="1" applyBorder="1" applyAlignment="1">
      <alignment horizontal="left" vertical="top" wrapText="1" indent="2"/>
    </xf>
    <xf numFmtId="0" fontId="7" fillId="0" borderId="4" xfId="0" quotePrefix="1" applyFont="1" applyBorder="1" applyAlignment="1" applyProtection="1">
      <alignment horizontal="center"/>
      <protection locked="0"/>
    </xf>
    <xf numFmtId="0" fontId="11" fillId="0" borderId="4" xfId="0" applyFont="1" applyBorder="1" applyAlignment="1">
      <alignment horizontal="center" vertical="top" wrapText="1"/>
    </xf>
    <xf numFmtId="0" fontId="8" fillId="0" borderId="4" xfId="0" applyFont="1" applyBorder="1" applyProtection="1">
      <protection locked="0"/>
    </xf>
    <xf numFmtId="0" fontId="6" fillId="0" borderId="4" xfId="0" applyFont="1" applyFill="1" applyBorder="1" applyProtection="1">
      <protection locked="0"/>
    </xf>
    <xf numFmtId="0" fontId="7" fillId="0" borderId="4" xfId="0" applyFont="1" applyBorder="1" applyProtection="1">
      <protection locked="0"/>
    </xf>
    <xf numFmtId="0" fontId="7" fillId="0" borderId="4" xfId="0" applyFont="1" applyFill="1" applyBorder="1" applyProtection="1">
      <protection locked="0"/>
    </xf>
    <xf numFmtId="0" fontId="7" fillId="0" borderId="4" xfId="0" applyFont="1" applyBorder="1" applyAlignment="1" applyProtection="1">
      <alignment horizontal="left" indent="2"/>
      <protection locked="0"/>
    </xf>
    <xf numFmtId="0" fontId="7" fillId="0" borderId="4" xfId="0" applyFont="1" applyBorder="1" applyAlignment="1" applyProtection="1">
      <alignment horizontal="left" indent="1"/>
      <protection locked="0"/>
    </xf>
    <xf numFmtId="2" fontId="7" fillId="0" borderId="4" xfId="0" applyNumberFormat="1" applyFont="1" applyBorder="1" applyAlignment="1">
      <alignment horizontal="center" wrapText="1"/>
    </xf>
    <xf numFmtId="4" fontId="7" fillId="0" borderId="5" xfId="0" quotePrefix="1" applyNumberFormat="1" applyFont="1" applyFill="1" applyBorder="1" applyAlignment="1">
      <alignment horizontal="center" vertical="top" wrapText="1"/>
    </xf>
    <xf numFmtId="2" fontId="7" fillId="0" borderId="4" xfId="0" applyNumberFormat="1" applyFont="1" applyBorder="1" applyAlignment="1">
      <alignment vertical="top" wrapText="1"/>
    </xf>
    <xf numFmtId="4" fontId="7" fillId="0" borderId="5" xfId="0" applyNumberFormat="1" applyFont="1" applyFill="1" applyBorder="1" applyAlignment="1">
      <alignment vertical="top" wrapText="1"/>
    </xf>
    <xf numFmtId="4" fontId="7" fillId="0" borderId="5" xfId="0" applyNumberFormat="1" applyFont="1" applyFill="1" applyBorder="1" applyAlignment="1">
      <alignment horizontal="right" vertical="top" wrapText="1"/>
    </xf>
    <xf numFmtId="0" fontId="16" fillId="0" borderId="4" xfId="0" applyFont="1" applyBorder="1" applyAlignment="1">
      <alignment horizontal="center" vertical="top" wrapText="1"/>
    </xf>
    <xf numFmtId="0" fontId="16" fillId="0" borderId="5" xfId="0" applyFont="1" applyBorder="1" applyAlignment="1">
      <alignment horizontal="justify" vertical="top" wrapText="1"/>
    </xf>
    <xf numFmtId="0" fontId="14" fillId="0" borderId="5" xfId="0" applyFont="1" applyBorder="1" applyAlignment="1">
      <alignment horizontal="center" vertical="top" wrapText="1"/>
    </xf>
    <xf numFmtId="0" fontId="14" fillId="0" borderId="5" xfId="0" applyFont="1" applyBorder="1" applyAlignment="1">
      <alignment horizontal="justify" vertical="top" wrapText="1"/>
    </xf>
    <xf numFmtId="0" fontId="15" fillId="0" borderId="5" xfId="0" applyFont="1" applyBorder="1" applyAlignment="1">
      <alignment horizontal="justify" vertical="top" wrapText="1"/>
    </xf>
    <xf numFmtId="0" fontId="14" fillId="0" borderId="5" xfId="0" applyFont="1" applyBorder="1" applyAlignment="1">
      <alignment horizontal="left" vertical="top" wrapText="1" indent="2"/>
    </xf>
    <xf numFmtId="0" fontId="14" fillId="0" borderId="5" xfId="0" applyFont="1" applyBorder="1" applyAlignment="1">
      <alignment horizontal="left" vertical="top" wrapText="1" indent="1"/>
    </xf>
    <xf numFmtId="0" fontId="14" fillId="0" borderId="5" xfId="0" applyFont="1" applyBorder="1" applyAlignment="1">
      <alignment horizontal="left" vertical="top"/>
    </xf>
    <xf numFmtId="0" fontId="14" fillId="0" borderId="5" xfId="0" applyFont="1" applyBorder="1" applyAlignment="1">
      <alignment horizontal="left" vertical="top" indent="2"/>
    </xf>
    <xf numFmtId="0" fontId="14" fillId="0" borderId="4" xfId="0" applyFont="1" applyBorder="1" applyAlignment="1">
      <alignment horizontal="left" vertical="top" wrapText="1" indent="1"/>
    </xf>
    <xf numFmtId="0" fontId="6" fillId="0" borderId="4" xfId="0" applyFont="1" applyBorder="1" applyProtection="1">
      <protection locked="0"/>
    </xf>
    <xf numFmtId="0" fontId="14" fillId="0" borderId="4" xfId="0" quotePrefix="1" applyFont="1" applyBorder="1" applyAlignment="1">
      <alignment horizontal="center" vertical="top" wrapText="1"/>
    </xf>
    <xf numFmtId="0" fontId="14" fillId="0" borderId="4" xfId="0" applyFont="1" applyBorder="1" applyAlignment="1">
      <alignment horizontal="justify" vertical="top"/>
    </xf>
    <xf numFmtId="0" fontId="7" fillId="0" borderId="4" xfId="0" applyFont="1" applyBorder="1" applyAlignment="1">
      <alignment horizontal="center"/>
    </xf>
    <xf numFmtId="0" fontId="6" fillId="0" borderId="4" xfId="0" applyFont="1" applyBorder="1" applyAlignment="1" applyProtection="1">
      <alignment horizontal="center"/>
      <protection locked="0"/>
    </xf>
    <xf numFmtId="0" fontId="7" fillId="0" borderId="5" xfId="0" applyFont="1" applyBorder="1" applyProtection="1">
      <protection locked="0"/>
    </xf>
    <xf numFmtId="0" fontId="7" fillId="0" borderId="5" xfId="0" quotePrefix="1" applyFont="1" applyBorder="1" applyAlignment="1" applyProtection="1">
      <alignment horizontal="center"/>
      <protection locked="0"/>
    </xf>
    <xf numFmtId="0" fontId="6" fillId="0" borderId="5" xfId="0" applyFont="1" applyBorder="1" applyProtection="1">
      <protection locked="0"/>
    </xf>
    <xf numFmtId="0" fontId="7" fillId="0" borderId="5" xfId="0" applyFont="1" applyBorder="1" applyAlignment="1" applyProtection="1">
      <alignment horizontal="center"/>
      <protection locked="0"/>
    </xf>
    <xf numFmtId="167" fontId="14" fillId="0" borderId="4" xfId="2" applyFont="1" applyBorder="1" applyAlignment="1">
      <alignment horizontal="right" vertical="top" wrapText="1"/>
    </xf>
    <xf numFmtId="167" fontId="14" fillId="0" borderId="4" xfId="2" applyFont="1" applyBorder="1" applyAlignment="1">
      <alignment horizontal="justify" vertical="top" wrapText="1"/>
    </xf>
    <xf numFmtId="0" fontId="7" fillId="0" borderId="0" xfId="0" applyFont="1" applyFill="1" applyBorder="1"/>
    <xf numFmtId="4" fontId="7" fillId="0" borderId="4" xfId="0" applyNumberFormat="1" applyFont="1" applyBorder="1" applyAlignment="1">
      <alignment horizontal="center"/>
    </xf>
    <xf numFmtId="4" fontId="7" fillId="0" borderId="4" xfId="0" applyNumberFormat="1" applyFont="1" applyBorder="1" applyAlignment="1">
      <alignment horizontal="right"/>
    </xf>
    <xf numFmtId="0" fontId="7" fillId="0" borderId="4" xfId="0" quotePrefix="1" applyFont="1" applyBorder="1" applyAlignment="1">
      <alignment horizontal="center" vertical="top" wrapText="1"/>
    </xf>
    <xf numFmtId="0" fontId="7" fillId="0" borderId="4" xfId="0" quotePrefix="1" applyFont="1" applyBorder="1" applyAlignment="1" applyProtection="1">
      <alignment horizontal="center" vertical="center"/>
      <protection locked="0"/>
    </xf>
    <xf numFmtId="0" fontId="14" fillId="0" borderId="4" xfId="0" applyFont="1" applyBorder="1" applyAlignment="1">
      <alignment vertical="top" wrapText="1"/>
    </xf>
    <xf numFmtId="0" fontId="6" fillId="0" borderId="4" xfId="0" applyFont="1" applyBorder="1" applyAlignment="1" applyProtection="1">
      <alignment horizontal="center" vertical="center"/>
      <protection locked="0"/>
    </xf>
    <xf numFmtId="4" fontId="7" fillId="0" borderId="4" xfId="0" applyNumberFormat="1" applyFont="1" applyFill="1" applyBorder="1" applyAlignment="1">
      <alignment horizontal="center" vertical="top" wrapText="1"/>
    </xf>
    <xf numFmtId="0" fontId="7" fillId="0" borderId="4" xfId="0" quotePrefix="1" applyFont="1" applyFill="1" applyBorder="1" applyAlignment="1" applyProtection="1">
      <alignment horizontal="center"/>
      <protection locked="0"/>
    </xf>
    <xf numFmtId="4" fontId="7" fillId="0" borderId="5" xfId="0" applyNumberFormat="1" applyFont="1" applyBorder="1" applyAlignment="1">
      <alignment horizontal="right" vertical="top" wrapText="1"/>
    </xf>
    <xf numFmtId="4" fontId="7" fillId="0" borderId="5" xfId="0" applyNumberFormat="1" applyFont="1" applyBorder="1" applyAlignment="1">
      <alignment vertical="top" wrapText="1"/>
    </xf>
    <xf numFmtId="0" fontId="18" fillId="0" borderId="4" xfId="0" applyFont="1" applyBorder="1" applyAlignment="1">
      <alignment horizontal="center" vertical="top" wrapText="1"/>
    </xf>
    <xf numFmtId="0" fontId="18" fillId="0" borderId="4" xfId="0" applyFont="1" applyBorder="1" applyAlignment="1">
      <alignment horizontal="justify" vertical="top" wrapText="1"/>
    </xf>
    <xf numFmtId="0" fontId="13" fillId="0" borderId="6" xfId="0" applyFont="1" applyBorder="1" applyAlignment="1">
      <alignment horizontal="left" vertical="top" wrapText="1"/>
    </xf>
    <xf numFmtId="3" fontId="7" fillId="0" borderId="4" xfId="4" applyFont="1" applyFill="1" applyBorder="1" applyAlignment="1" applyProtection="1">
      <alignment horizontal="center"/>
      <protection locked="0"/>
    </xf>
    <xf numFmtId="3" fontId="7" fillId="0" borderId="4" xfId="4" applyNumberFormat="1" applyFont="1" applyFill="1" applyBorder="1" applyAlignment="1" applyProtection="1">
      <alignment horizontal="center"/>
      <protection locked="0"/>
    </xf>
    <xf numFmtId="2" fontId="7" fillId="0" borderId="9" xfId="0" applyNumberFormat="1" applyFont="1" applyBorder="1" applyAlignment="1">
      <alignment vertical="top" wrapText="1"/>
    </xf>
    <xf numFmtId="0" fontId="7" fillId="0" borderId="15" xfId="0" applyFont="1" applyBorder="1" applyAlignment="1">
      <alignment horizontal="center" vertical="top" wrapText="1"/>
    </xf>
    <xf numFmtId="0" fontId="6" fillId="0" borderId="9" xfId="0" applyFont="1" applyBorder="1" applyAlignment="1">
      <alignment horizontal="center" vertical="top" wrapText="1"/>
    </xf>
    <xf numFmtId="0" fontId="7" fillId="0" borderId="9" xfId="0" applyFont="1" applyBorder="1" applyAlignment="1">
      <alignment horizontal="center" vertical="top" wrapText="1"/>
    </xf>
    <xf numFmtId="0" fontId="7" fillId="0" borderId="9" xfId="0" applyFont="1" applyFill="1" applyBorder="1" applyAlignment="1" applyProtection="1">
      <alignment horizontal="center"/>
      <protection locked="0"/>
    </xf>
    <xf numFmtId="0" fontId="7" fillId="0" borderId="9" xfId="0" quotePrefix="1" applyFont="1" applyBorder="1" applyAlignment="1" applyProtection="1">
      <alignment horizontal="center"/>
      <protection locked="0"/>
    </xf>
    <xf numFmtId="0" fontId="7" fillId="0" borderId="9" xfId="0" applyFont="1" applyBorder="1" applyAlignment="1" applyProtection="1">
      <alignment horizontal="center"/>
      <protection locked="0"/>
    </xf>
    <xf numFmtId="0" fontId="7" fillId="0" borderId="13" xfId="0" applyFont="1" applyBorder="1" applyAlignment="1">
      <alignment horizontal="center" vertical="top" wrapText="1"/>
    </xf>
    <xf numFmtId="0" fontId="7" fillId="0" borderId="5" xfId="0" applyFont="1" applyFill="1" applyBorder="1" applyAlignment="1" applyProtection="1">
      <alignment horizontal="center"/>
      <protection locked="0"/>
    </xf>
    <xf numFmtId="0" fontId="7" fillId="0" borderId="2" xfId="0" applyFont="1" applyBorder="1" applyAlignment="1">
      <alignment horizontal="right" vertical="top" wrapText="1"/>
    </xf>
    <xf numFmtId="0" fontId="10" fillId="0" borderId="4" xfId="0" applyFont="1" applyFill="1" applyBorder="1" applyAlignment="1" applyProtection="1">
      <alignment horizontal="center"/>
      <protection locked="0"/>
    </xf>
    <xf numFmtId="4" fontId="7" fillId="0" borderId="0" xfId="0" applyNumberFormat="1" applyFont="1"/>
    <xf numFmtId="0" fontId="7" fillId="0" borderId="9" xfId="0" applyFont="1" applyBorder="1" applyAlignment="1" applyProtection="1">
      <alignment horizontal="center" vertical="center"/>
      <protection locked="0"/>
    </xf>
    <xf numFmtId="0" fontId="7" fillId="0" borderId="0" xfId="0" applyFont="1" applyBorder="1" applyAlignment="1">
      <alignment vertical="center" wrapText="1"/>
    </xf>
    <xf numFmtId="0" fontId="7" fillId="0" borderId="0" xfId="0" applyFont="1" applyBorder="1" applyAlignment="1">
      <alignment vertical="top" wrapText="1"/>
    </xf>
    <xf numFmtId="0" fontId="14" fillId="0" borderId="0" xfId="0" applyFont="1" applyBorder="1" applyAlignment="1">
      <alignment horizontal="justify" vertical="top" wrapText="1"/>
    </xf>
    <xf numFmtId="0" fontId="7" fillId="0" borderId="0" xfId="0" applyFont="1" applyBorder="1" applyAlignment="1" applyProtection="1">
      <alignment horizontal="left" vertical="center" wrapText="1"/>
      <protection locked="0"/>
    </xf>
    <xf numFmtId="0" fontId="7" fillId="0" borderId="0" xfId="0" applyFont="1" applyBorder="1" applyAlignment="1" applyProtection="1">
      <alignment wrapText="1"/>
      <protection locked="0"/>
    </xf>
    <xf numFmtId="0" fontId="7" fillId="0" borderId="0" xfId="0" applyFont="1" applyBorder="1" applyAlignment="1">
      <alignment horizontal="left" vertical="center"/>
    </xf>
    <xf numFmtId="0" fontId="7" fillId="0" borderId="9" xfId="0" applyFont="1" applyBorder="1" applyAlignment="1">
      <alignment horizontal="center"/>
    </xf>
    <xf numFmtId="0" fontId="7" fillId="0" borderId="0" xfId="0" applyFont="1" applyBorder="1"/>
    <xf numFmtId="4" fontId="7" fillId="0" borderId="5" xfId="0" applyNumberFormat="1" applyFont="1" applyBorder="1"/>
    <xf numFmtId="4" fontId="6" fillId="0" borderId="5" xfId="0" applyNumberFormat="1" applyFont="1" applyBorder="1"/>
    <xf numFmtId="4" fontId="7" fillId="0" borderId="1" xfId="0" applyNumberFormat="1" applyFont="1" applyBorder="1" applyAlignment="1">
      <alignment horizontal="right" vertical="center"/>
    </xf>
    <xf numFmtId="0" fontId="7" fillId="0" borderId="9" xfId="0" applyFont="1" applyBorder="1"/>
    <xf numFmtId="4" fontId="17" fillId="0" borderId="5" xfId="0" applyNumberFormat="1" applyFont="1" applyBorder="1" applyAlignment="1">
      <alignment vertical="top" wrapText="1"/>
    </xf>
    <xf numFmtId="0" fontId="7" fillId="0" borderId="13" xfId="0" applyFont="1" applyBorder="1" applyAlignment="1">
      <alignment horizontal="left" vertical="top" wrapText="1"/>
    </xf>
    <xf numFmtId="0" fontId="7" fillId="0" borderId="10" xfId="0" applyFont="1" applyBorder="1" applyAlignment="1">
      <alignment horizontal="left" wrapText="1"/>
    </xf>
    <xf numFmtId="4" fontId="6" fillId="0" borderId="1" xfId="0" applyNumberFormat="1" applyFont="1" applyBorder="1" applyAlignment="1">
      <alignment horizontal="right" vertical="center"/>
    </xf>
    <xf numFmtId="0" fontId="7" fillId="0" borderId="9" xfId="0" applyFont="1" applyBorder="1" applyAlignment="1">
      <alignment vertical="top" wrapText="1"/>
    </xf>
    <xf numFmtId="0" fontId="7" fillId="0" borderId="0" xfId="0" applyFont="1" applyBorder="1" applyAlignment="1"/>
    <xf numFmtId="4" fontId="6" fillId="0" borderId="12" xfId="0" applyNumberFormat="1" applyFont="1" applyBorder="1"/>
    <xf numFmtId="0" fontId="6" fillId="2" borderId="2" xfId="0" applyFont="1" applyFill="1" applyBorder="1" applyAlignment="1">
      <alignment horizontal="center" vertical="center" wrapText="1"/>
    </xf>
    <xf numFmtId="0" fontId="6" fillId="2" borderId="2" xfId="0" applyFont="1" applyFill="1" applyBorder="1" applyAlignment="1">
      <alignment horizontal="left" vertical="top" wrapText="1"/>
    </xf>
    <xf numFmtId="0" fontId="6" fillId="2" borderId="2" xfId="0" applyFont="1" applyFill="1" applyBorder="1" applyAlignment="1">
      <alignment horizontal="center" vertical="top" wrapText="1"/>
    </xf>
    <xf numFmtId="4" fontId="6" fillId="2" borderId="2" xfId="0" applyNumberFormat="1" applyFont="1" applyFill="1" applyBorder="1" applyAlignment="1">
      <alignment horizontal="center" vertical="top" wrapText="1"/>
    </xf>
    <xf numFmtId="4" fontId="6" fillId="2" borderId="2" xfId="0" applyNumberFormat="1" applyFont="1" applyFill="1" applyBorder="1" applyAlignment="1">
      <alignment horizontal="right" vertical="top" wrapText="1"/>
    </xf>
    <xf numFmtId="0" fontId="6" fillId="2" borderId="6" xfId="0" applyFont="1" applyFill="1" applyBorder="1" applyAlignment="1">
      <alignment horizontal="center" vertical="center" wrapText="1"/>
    </xf>
    <xf numFmtId="0" fontId="6" fillId="2" borderId="6" xfId="0" applyFont="1" applyFill="1" applyBorder="1" applyAlignment="1">
      <alignment horizontal="center" vertical="top" wrapText="1"/>
    </xf>
    <xf numFmtId="4" fontId="6" fillId="2" borderId="6" xfId="0" applyNumberFormat="1" applyFont="1" applyFill="1" applyBorder="1" applyAlignment="1">
      <alignment horizontal="center" vertical="top" wrapText="1"/>
    </xf>
    <xf numFmtId="4" fontId="7" fillId="2" borderId="6" xfId="0" applyNumberFormat="1" applyFont="1" applyFill="1" applyBorder="1" applyAlignment="1">
      <alignment horizontal="right"/>
    </xf>
    <xf numFmtId="0" fontId="6" fillId="2" borderId="7" xfId="0" applyFont="1" applyFill="1" applyBorder="1" applyAlignment="1">
      <alignment horizontal="left" vertical="center" wrapText="1"/>
    </xf>
    <xf numFmtId="4" fontId="6" fillId="2" borderId="8" xfId="0" applyNumberFormat="1" applyFont="1" applyFill="1" applyBorder="1" applyAlignment="1">
      <alignment horizontal="left" vertical="center" wrapText="1"/>
    </xf>
    <xf numFmtId="0" fontId="6" fillId="2" borderId="7" xfId="0" applyFont="1" applyFill="1" applyBorder="1" applyAlignment="1">
      <alignment horizontal="center" vertical="center" wrapText="1"/>
    </xf>
    <xf numFmtId="4" fontId="6" fillId="2" borderId="7" xfId="0" applyNumberFormat="1" applyFont="1" applyFill="1" applyBorder="1" applyAlignment="1">
      <alignment horizontal="center" vertical="center" wrapText="1"/>
    </xf>
    <xf numFmtId="4" fontId="6" fillId="2" borderId="8" xfId="0" applyNumberFormat="1" applyFont="1" applyFill="1" applyBorder="1" applyAlignment="1">
      <alignment horizontal="center" vertical="center" wrapText="1"/>
    </xf>
    <xf numFmtId="0" fontId="7" fillId="2" borderId="7" xfId="0" applyFont="1" applyFill="1" applyBorder="1" applyAlignment="1">
      <alignment horizontal="center" vertical="top" wrapText="1"/>
    </xf>
    <xf numFmtId="4" fontId="7" fillId="2" borderId="8" xfId="0" applyNumberFormat="1" applyFont="1" applyFill="1" applyBorder="1" applyAlignment="1">
      <alignment horizontal="center" vertical="top" wrapText="1"/>
    </xf>
    <xf numFmtId="0" fontId="12" fillId="2" borderId="2" xfId="0" applyFont="1" applyFill="1" applyBorder="1" applyAlignment="1">
      <alignment horizontal="center" vertical="center" wrapText="1"/>
    </xf>
    <xf numFmtId="0" fontId="12" fillId="2" borderId="2" xfId="0" applyFont="1" applyFill="1" applyBorder="1" applyAlignment="1">
      <alignment horizontal="left" vertical="top" wrapText="1"/>
    </xf>
    <xf numFmtId="0" fontId="12" fillId="2" borderId="2" xfId="0" applyFont="1" applyFill="1" applyBorder="1" applyAlignment="1">
      <alignment horizontal="center" vertical="top" wrapText="1"/>
    </xf>
    <xf numFmtId="4" fontId="12" fillId="2" borderId="2" xfId="0" applyNumberFormat="1" applyFont="1" applyFill="1" applyBorder="1" applyAlignment="1">
      <alignment horizontal="center" vertical="top" wrapText="1"/>
    </xf>
    <xf numFmtId="4" fontId="12" fillId="2" borderId="2" xfId="0" applyNumberFormat="1" applyFont="1" applyFill="1" applyBorder="1" applyAlignment="1">
      <alignment horizontal="right" vertical="top" wrapText="1"/>
    </xf>
    <xf numFmtId="0" fontId="12" fillId="2" borderId="6" xfId="0" applyFont="1" applyFill="1" applyBorder="1" applyAlignment="1">
      <alignment horizontal="center" vertical="center" wrapText="1"/>
    </xf>
    <xf numFmtId="0" fontId="12" fillId="2" borderId="6" xfId="0" applyFont="1" applyFill="1" applyBorder="1" applyAlignment="1">
      <alignment horizontal="center" vertical="top" wrapText="1"/>
    </xf>
    <xf numFmtId="4" fontId="12" fillId="2" borderId="6" xfId="0" applyNumberFormat="1" applyFont="1" applyFill="1" applyBorder="1" applyAlignment="1">
      <alignment horizontal="center" vertical="top" wrapText="1"/>
    </xf>
    <xf numFmtId="4" fontId="13" fillId="2" borderId="6" xfId="0" applyNumberFormat="1" applyFont="1" applyFill="1" applyBorder="1" applyAlignment="1">
      <alignment horizontal="right"/>
    </xf>
    <xf numFmtId="0" fontId="6" fillId="2" borderId="1" xfId="0" applyFont="1" applyFill="1" applyBorder="1" applyAlignment="1">
      <alignment horizontal="center" vertical="top" wrapText="1"/>
    </xf>
    <xf numFmtId="4" fontId="6" fillId="2" borderId="1" xfId="0" applyNumberFormat="1" applyFont="1" applyFill="1" applyBorder="1" applyAlignment="1">
      <alignment horizontal="right" vertical="top" wrapText="1"/>
    </xf>
    <xf numFmtId="0" fontId="7" fillId="0" borderId="4" xfId="0" applyFont="1" applyBorder="1" applyAlignment="1">
      <alignment horizontal="center" vertical="top" wrapText="1"/>
    </xf>
    <xf numFmtId="0" fontId="7" fillId="0" borderId="0" xfId="0" applyFont="1" applyBorder="1" applyAlignment="1">
      <alignment horizontal="center" vertical="top" wrapText="1"/>
    </xf>
    <xf numFmtId="2" fontId="7" fillId="0" borderId="9" xfId="0" applyNumberFormat="1" applyFont="1" applyBorder="1" applyAlignment="1">
      <alignment horizontal="center" wrapText="1"/>
    </xf>
    <xf numFmtId="0" fontId="7" fillId="0" borderId="2" xfId="0" applyFont="1" applyBorder="1" applyAlignment="1">
      <alignment vertical="top" wrapText="1"/>
    </xf>
    <xf numFmtId="0" fontId="7" fillId="0" borderId="0" xfId="0" applyFont="1" applyBorder="1" applyAlignment="1" applyProtection="1">
      <alignment horizontal="center"/>
      <protection locked="0"/>
    </xf>
    <xf numFmtId="4" fontId="7" fillId="0" borderId="2" xfId="0" applyNumberFormat="1" applyFont="1" applyFill="1" applyBorder="1" applyAlignment="1">
      <alignment horizontal="center" vertical="top" wrapText="1"/>
    </xf>
    <xf numFmtId="4" fontId="7" fillId="0" borderId="4" xfId="0" quotePrefix="1" applyNumberFormat="1" applyFont="1" applyFill="1" applyBorder="1" applyAlignment="1">
      <alignment horizontal="center" vertical="top" wrapText="1"/>
    </xf>
    <xf numFmtId="4" fontId="7" fillId="0" borderId="4" xfId="0" applyNumberFormat="1" applyFont="1" applyFill="1" applyBorder="1" applyAlignment="1">
      <alignment vertical="top" wrapText="1"/>
    </xf>
    <xf numFmtId="4" fontId="7" fillId="0" borderId="6" xfId="0" applyNumberFormat="1" applyFont="1" applyFill="1" applyBorder="1" applyAlignment="1">
      <alignment vertical="top" wrapText="1"/>
    </xf>
    <xf numFmtId="9" fontId="7" fillId="0" borderId="4" xfId="1" applyFont="1" applyBorder="1" applyAlignment="1">
      <alignment horizontal="center" vertical="top" wrapText="1"/>
    </xf>
    <xf numFmtId="9" fontId="7" fillId="0" borderId="4" xfId="1" applyFont="1" applyBorder="1" applyAlignment="1" applyProtection="1">
      <alignment horizontal="center"/>
      <protection locked="0"/>
    </xf>
    <xf numFmtId="2" fontId="7" fillId="0" borderId="4" xfId="0" applyNumberFormat="1" applyFont="1" applyBorder="1" applyAlignment="1">
      <alignment horizontal="center" vertical="top" wrapText="1"/>
    </xf>
    <xf numFmtId="0" fontId="6" fillId="0" borderId="9" xfId="0" applyFont="1" applyBorder="1" applyAlignment="1">
      <alignment horizontal="left" vertical="center" wrapText="1"/>
    </xf>
    <xf numFmtId="4" fontId="6" fillId="0" borderId="5" xfId="0" applyNumberFormat="1" applyFont="1" applyBorder="1" applyAlignment="1">
      <alignment horizontal="right" vertical="center" wrapText="1"/>
    </xf>
    <xf numFmtId="1" fontId="4" fillId="0" borderId="0" xfId="0" applyNumberFormat="1" applyFont="1"/>
    <xf numFmtId="4" fontId="6" fillId="4" borderId="1" xfId="0" applyNumberFormat="1" applyFont="1" applyFill="1" applyBorder="1" applyAlignment="1">
      <alignment horizontal="right" vertical="center" wrapText="1"/>
    </xf>
    <xf numFmtId="4" fontId="7" fillId="4" borderId="5" xfId="0" applyNumberFormat="1" applyFont="1" applyFill="1" applyBorder="1" applyAlignment="1">
      <alignment horizontal="right" vertical="top" wrapText="1"/>
    </xf>
    <xf numFmtId="0" fontId="4" fillId="3" borderId="0" xfId="0" applyFont="1" applyFill="1"/>
    <xf numFmtId="0" fontId="19" fillId="3" borderId="0" xfId="0" applyFont="1" applyFill="1"/>
    <xf numFmtId="0" fontId="19" fillId="0" borderId="0" xfId="0" applyFont="1"/>
    <xf numFmtId="167" fontId="19" fillId="0" borderId="0" xfId="2" applyFont="1"/>
    <xf numFmtId="0" fontId="7" fillId="0" borderId="4" xfId="0" applyFont="1" applyBorder="1" applyAlignment="1">
      <alignment horizontal="center" vertical="top" wrapText="1"/>
    </xf>
    <xf numFmtId="0" fontId="6" fillId="2" borderId="4" xfId="0" applyFont="1" applyFill="1" applyBorder="1" applyAlignment="1">
      <alignment horizontal="center" vertical="center" wrapText="1"/>
    </xf>
    <xf numFmtId="0" fontId="6" fillId="2" borderId="4" xfId="0" applyFont="1" applyFill="1" applyBorder="1" applyAlignment="1">
      <alignment horizontal="left" vertical="top" wrapText="1"/>
    </xf>
    <xf numFmtId="0" fontId="6" fillId="2" borderId="4" xfId="0" applyFont="1" applyFill="1" applyBorder="1" applyAlignment="1">
      <alignment horizontal="center" vertical="top" wrapText="1"/>
    </xf>
    <xf numFmtId="4" fontId="6" fillId="2" borderId="4" xfId="0" applyNumberFormat="1" applyFont="1" applyFill="1" applyBorder="1" applyAlignment="1">
      <alignment horizontal="center" vertical="top" wrapText="1"/>
    </xf>
    <xf numFmtId="4" fontId="6" fillId="2" borderId="4" xfId="0" applyNumberFormat="1" applyFont="1" applyFill="1" applyBorder="1" applyAlignment="1">
      <alignment horizontal="right" vertical="top" wrapText="1"/>
    </xf>
    <xf numFmtId="0" fontId="6" fillId="2" borderId="15" xfId="0" applyFont="1" applyFill="1" applyBorder="1" applyAlignment="1">
      <alignment horizontal="center" vertical="top" wrapText="1"/>
    </xf>
    <xf numFmtId="0" fontId="6" fillId="2" borderId="9" xfId="0" applyFont="1" applyFill="1" applyBorder="1" applyAlignment="1">
      <alignment horizontal="center" vertical="top" wrapText="1"/>
    </xf>
    <xf numFmtId="0" fontId="6" fillId="2" borderId="13" xfId="0" applyFont="1" applyFill="1" applyBorder="1" applyAlignment="1">
      <alignment horizontal="center" vertical="top" wrapText="1"/>
    </xf>
    <xf numFmtId="4" fontId="6" fillId="2" borderId="3" xfId="0" applyNumberFormat="1" applyFont="1" applyFill="1" applyBorder="1" applyAlignment="1">
      <alignment horizontal="center" vertical="top" wrapText="1"/>
    </xf>
    <xf numFmtId="4" fontId="6" fillId="2" borderId="5" xfId="0" applyNumberFormat="1" applyFont="1" applyFill="1" applyBorder="1" applyAlignment="1">
      <alignment horizontal="center" vertical="top" wrapText="1"/>
    </xf>
    <xf numFmtId="4" fontId="6" fillId="2" borderId="11" xfId="0" applyNumberFormat="1" applyFont="1" applyFill="1" applyBorder="1" applyAlignment="1">
      <alignment horizontal="center" vertical="top" wrapText="1"/>
    </xf>
    <xf numFmtId="0" fontId="12" fillId="2" borderId="4" xfId="0" applyFont="1" applyFill="1" applyBorder="1" applyAlignment="1">
      <alignment horizontal="center" vertical="center" wrapText="1"/>
    </xf>
    <xf numFmtId="0" fontId="12" fillId="2" borderId="4" xfId="0" applyFont="1" applyFill="1" applyBorder="1" applyAlignment="1">
      <alignment horizontal="left" vertical="top" wrapText="1"/>
    </xf>
    <xf numFmtId="0" fontId="12" fillId="2" borderId="4" xfId="0" applyFont="1" applyFill="1" applyBorder="1" applyAlignment="1">
      <alignment horizontal="center" vertical="top" wrapText="1"/>
    </xf>
    <xf numFmtId="4" fontId="12" fillId="2" borderId="4" xfId="0" applyNumberFormat="1" applyFont="1" applyFill="1" applyBorder="1" applyAlignment="1">
      <alignment horizontal="center" vertical="top" wrapText="1"/>
    </xf>
    <xf numFmtId="4" fontId="12" fillId="2" borderId="4" xfId="0" applyNumberFormat="1" applyFont="1" applyFill="1" applyBorder="1" applyAlignment="1">
      <alignment horizontal="right" vertical="top" wrapText="1"/>
    </xf>
    <xf numFmtId="0" fontId="7" fillId="4" borderId="4" xfId="0" applyFont="1" applyFill="1" applyBorder="1" applyAlignment="1">
      <alignment horizontal="center" vertical="top" wrapText="1"/>
    </xf>
    <xf numFmtId="4" fontId="7" fillId="4" borderId="4" xfId="0" applyNumberFormat="1" applyFont="1" applyFill="1" applyBorder="1" applyAlignment="1">
      <alignment horizontal="right" vertical="top" wrapText="1"/>
    </xf>
    <xf numFmtId="4" fontId="7" fillId="4" borderId="4" xfId="0" applyNumberFormat="1" applyFont="1" applyFill="1" applyBorder="1" applyAlignment="1">
      <alignment horizontal="center" vertical="top" wrapText="1"/>
    </xf>
    <xf numFmtId="0" fontId="7" fillId="4" borderId="4" xfId="0" applyFont="1" applyFill="1" applyBorder="1" applyAlignment="1">
      <alignment vertical="top" wrapText="1"/>
    </xf>
    <xf numFmtId="0" fontId="8" fillId="4" borderId="4" xfId="0" applyFont="1" applyFill="1" applyBorder="1" applyAlignment="1">
      <alignment vertical="top" wrapText="1"/>
    </xf>
    <xf numFmtId="0" fontId="7" fillId="4" borderId="4" xfId="0" applyFont="1" applyFill="1" applyBorder="1" applyAlignment="1">
      <alignment horizontal="left" vertical="top" wrapText="1" indent="2"/>
    </xf>
    <xf numFmtId="0" fontId="7" fillId="4" borderId="6" xfId="0" applyFont="1" applyFill="1" applyBorder="1" applyAlignment="1">
      <alignment horizontal="center" vertical="top" wrapText="1"/>
    </xf>
    <xf numFmtId="0" fontId="7" fillId="4" borderId="6" xfId="0" applyFont="1" applyFill="1" applyBorder="1" applyAlignment="1">
      <alignment vertical="top" wrapText="1"/>
    </xf>
    <xf numFmtId="4" fontId="7" fillId="4" borderId="6" xfId="0" applyNumberFormat="1" applyFont="1" applyFill="1" applyBorder="1" applyAlignment="1">
      <alignment horizontal="center" vertical="top" wrapText="1"/>
    </xf>
    <xf numFmtId="4" fontId="6" fillId="4" borderId="8" xfId="0" applyNumberFormat="1" applyFont="1" applyFill="1" applyBorder="1" applyAlignment="1">
      <alignment horizontal="right" vertical="center" wrapText="1"/>
    </xf>
    <xf numFmtId="4" fontId="7" fillId="4" borderId="6" xfId="0" applyNumberFormat="1" applyFont="1" applyFill="1" applyBorder="1" applyAlignment="1">
      <alignment horizontal="right" vertical="top" wrapText="1"/>
    </xf>
    <xf numFmtId="0" fontId="8" fillId="4" borderId="4" xfId="0" applyFont="1" applyFill="1" applyBorder="1" applyAlignment="1">
      <alignment horizontal="justify" vertical="top" wrapText="1"/>
    </xf>
    <xf numFmtId="0" fontId="7" fillId="4" borderId="4" xfId="0" applyFont="1" applyFill="1" applyBorder="1" applyAlignment="1">
      <alignment horizontal="justify" vertical="top" wrapText="1"/>
    </xf>
    <xf numFmtId="0" fontId="7" fillId="4" borderId="4" xfId="0" applyFont="1" applyFill="1" applyBorder="1" applyAlignment="1" applyProtection="1">
      <alignment horizontal="center"/>
      <protection locked="0"/>
    </xf>
    <xf numFmtId="2" fontId="7" fillId="4" borderId="4" xfId="0" applyNumberFormat="1" applyFont="1" applyFill="1" applyBorder="1" applyAlignment="1">
      <alignment horizontal="center" vertical="top" wrapText="1"/>
    </xf>
    <xf numFmtId="1" fontId="7" fillId="4" borderId="4" xfId="0" applyNumberFormat="1" applyFont="1" applyFill="1" applyBorder="1" applyAlignment="1">
      <alignment horizontal="center" vertical="top" wrapText="1"/>
    </xf>
    <xf numFmtId="4" fontId="7" fillId="4" borderId="5" xfId="0" applyNumberFormat="1" applyFont="1" applyFill="1" applyBorder="1" applyAlignment="1">
      <alignment horizontal="center" vertical="top" wrapText="1"/>
    </xf>
    <xf numFmtId="0" fontId="7" fillId="4" borderId="5" xfId="0" applyFont="1" applyFill="1" applyBorder="1" applyAlignment="1">
      <alignment horizontal="center" vertical="top" wrapText="1"/>
    </xf>
    <xf numFmtId="0" fontId="7" fillId="4" borderId="4" xfId="0" quotePrefix="1" applyFont="1" applyFill="1" applyBorder="1" applyAlignment="1">
      <alignment horizontal="center" vertical="top" wrapText="1"/>
    </xf>
    <xf numFmtId="2" fontId="7" fillId="4" borderId="9" xfId="0" applyNumberFormat="1" applyFont="1" applyFill="1" applyBorder="1" applyAlignment="1">
      <alignment vertical="top" wrapText="1"/>
    </xf>
    <xf numFmtId="4" fontId="7" fillId="4" borderId="5" xfId="0" applyNumberFormat="1" applyFont="1" applyFill="1" applyBorder="1" applyAlignment="1">
      <alignment vertical="top" wrapText="1"/>
    </xf>
    <xf numFmtId="4" fontId="6" fillId="0" borderId="1" xfId="0" applyNumberFormat="1" applyFont="1" applyFill="1" applyBorder="1" applyAlignment="1">
      <alignment horizontal="right" vertical="center" wrapText="1"/>
    </xf>
    <xf numFmtId="0" fontId="21" fillId="0" borderId="4" xfId="0" applyFont="1" applyBorder="1" applyAlignment="1" applyProtection="1">
      <alignment horizontal="center"/>
      <protection locked="0"/>
    </xf>
    <xf numFmtId="4" fontId="7" fillId="0" borderId="6" xfId="0" applyNumberFormat="1" applyFont="1" applyBorder="1" applyAlignment="1">
      <alignment wrapText="1"/>
    </xf>
    <xf numFmtId="4" fontId="7" fillId="4" borderId="6" xfId="0" applyNumberFormat="1" applyFont="1" applyFill="1" applyBorder="1" applyAlignment="1">
      <alignment wrapText="1"/>
    </xf>
    <xf numFmtId="4" fontId="7" fillId="4" borderId="6" xfId="0" applyNumberFormat="1" applyFont="1" applyFill="1" applyBorder="1" applyAlignment="1">
      <alignment vertical="top" wrapText="1"/>
    </xf>
    <xf numFmtId="0" fontId="7" fillId="0" borderId="4" xfId="0" applyFont="1" applyBorder="1" applyAlignment="1">
      <alignment horizontal="center" vertical="top" wrapText="1"/>
    </xf>
    <xf numFmtId="0" fontId="4" fillId="0" borderId="0" xfId="0" applyFont="1" applyFill="1"/>
    <xf numFmtId="0" fontId="19" fillId="0" borderId="0" xfId="0" applyFont="1" applyFill="1"/>
    <xf numFmtId="0" fontId="7" fillId="0" borderId="4" xfId="0" applyFont="1" applyBorder="1" applyAlignment="1">
      <alignment horizontal="center" vertical="top" wrapText="1"/>
    </xf>
    <xf numFmtId="0" fontId="7" fillId="0" borderId="4" xfId="0" applyFont="1" applyBorder="1" applyAlignment="1" applyProtection="1">
      <alignment wrapText="1"/>
      <protection locked="0"/>
    </xf>
    <xf numFmtId="0" fontId="7" fillId="0" borderId="4" xfId="0" applyFont="1" applyBorder="1" applyAlignment="1">
      <alignment wrapText="1"/>
    </xf>
    <xf numFmtId="9" fontId="7" fillId="0" borderId="5" xfId="1" applyFont="1" applyBorder="1" applyAlignment="1" applyProtection="1">
      <alignment horizontal="center"/>
      <protection locked="0"/>
    </xf>
    <xf numFmtId="0" fontId="17" fillId="0" borderId="4" xfId="0" applyFont="1" applyBorder="1" applyProtection="1">
      <protection locked="0"/>
    </xf>
    <xf numFmtId="0" fontId="7" fillId="0" borderId="6" xfId="0" quotePrefix="1" applyFont="1" applyBorder="1" applyAlignment="1" applyProtection="1">
      <alignment horizontal="center"/>
      <protection locked="0"/>
    </xf>
    <xf numFmtId="0" fontId="17" fillId="0" borderId="4" xfId="0" applyFont="1" applyBorder="1" applyAlignment="1" applyProtection="1">
      <alignment vertical="top" wrapText="1"/>
      <protection locked="0"/>
    </xf>
    <xf numFmtId="0" fontId="17" fillId="0" borderId="4" xfId="0" applyFont="1" applyBorder="1" applyAlignment="1" applyProtection="1">
      <alignment wrapText="1"/>
      <protection locked="0"/>
    </xf>
    <xf numFmtId="0" fontId="6" fillId="2" borderId="1" xfId="0" applyFont="1" applyFill="1" applyBorder="1" applyAlignment="1">
      <alignment horizontal="left" vertical="top" wrapText="1"/>
    </xf>
    <xf numFmtId="0" fontId="7" fillId="0" borderId="4" xfId="0" applyFont="1" applyBorder="1" applyAlignment="1">
      <alignment horizontal="center" vertical="top" wrapText="1"/>
    </xf>
    <xf numFmtId="4" fontId="7" fillId="0" borderId="0" xfId="0" applyNumberFormat="1" applyFont="1" applyFill="1" applyBorder="1" applyAlignment="1">
      <alignment horizontal="center" vertical="top" wrapText="1"/>
    </xf>
    <xf numFmtId="0" fontId="7" fillId="0" borderId="0" xfId="0" applyFont="1" applyFill="1" applyBorder="1" applyAlignment="1" applyProtection="1">
      <alignment horizontal="center" vertical="center"/>
      <protection locked="0"/>
    </xf>
    <xf numFmtId="0" fontId="9" fillId="0" borderId="0" xfId="0" applyFont="1" applyFill="1" applyBorder="1" applyAlignment="1" applyProtection="1">
      <alignment horizontal="center" vertical="center"/>
      <protection locked="0"/>
    </xf>
    <xf numFmtId="169" fontId="7" fillId="0" borderId="0" xfId="3" applyNumberFormat="1" applyFont="1" applyFill="1" applyBorder="1" applyAlignment="1" applyProtection="1">
      <alignment horizontal="center"/>
      <protection locked="0"/>
    </xf>
    <xf numFmtId="0" fontId="7" fillId="0" borderId="0" xfId="0" applyFont="1" applyFill="1" applyBorder="1" applyAlignment="1" applyProtection="1">
      <alignment horizontal="center"/>
      <protection locked="0"/>
    </xf>
    <xf numFmtId="0" fontId="6" fillId="0" borderId="0" xfId="0" applyFont="1" applyFill="1" applyBorder="1"/>
    <xf numFmtId="0" fontId="7" fillId="0" borderId="0" xfId="0" applyFont="1" applyFill="1" applyBorder="1" applyAlignment="1">
      <alignment horizontal="center"/>
    </xf>
    <xf numFmtId="4" fontId="7" fillId="0" borderId="0" xfId="0" applyNumberFormat="1" applyFont="1" applyFill="1" applyBorder="1" applyAlignment="1">
      <alignment horizontal="center"/>
    </xf>
    <xf numFmtId="4" fontId="7" fillId="0" borderId="0" xfId="0" applyNumberFormat="1" applyFont="1" applyFill="1" applyBorder="1" applyAlignment="1">
      <alignment horizontal="right"/>
    </xf>
    <xf numFmtId="0" fontId="4" fillId="0" borderId="0" xfId="0" applyFont="1" applyFill="1" applyBorder="1"/>
    <xf numFmtId="0" fontId="6" fillId="0" borderId="0" xfId="0" applyFont="1" applyFill="1" applyBorder="1" applyAlignment="1">
      <alignment horizontal="center" vertical="center" wrapText="1"/>
    </xf>
    <xf numFmtId="0" fontId="6" fillId="0" borderId="0" xfId="0" applyFont="1" applyFill="1" applyBorder="1" applyAlignment="1">
      <alignment horizontal="left" vertical="top" wrapText="1"/>
    </xf>
    <xf numFmtId="0" fontId="6" fillId="0" borderId="0" xfId="0" applyFont="1" applyFill="1" applyBorder="1" applyAlignment="1">
      <alignment horizontal="center" vertical="top" wrapText="1"/>
    </xf>
    <xf numFmtId="4" fontId="6" fillId="0" borderId="0" xfId="0" applyNumberFormat="1" applyFont="1" applyFill="1" applyBorder="1" applyAlignment="1">
      <alignment horizontal="center" vertical="top" wrapText="1"/>
    </xf>
    <xf numFmtId="4" fontId="6" fillId="0" borderId="0" xfId="0" applyNumberFormat="1" applyFont="1" applyFill="1" applyBorder="1" applyAlignment="1">
      <alignment horizontal="right" vertical="top" wrapText="1"/>
    </xf>
    <xf numFmtId="0" fontId="3" fillId="0" borderId="0" xfId="0" applyFont="1" applyFill="1" applyBorder="1"/>
    <xf numFmtId="0" fontId="7" fillId="0" borderId="0" xfId="0" applyFont="1" applyFill="1" applyBorder="1" applyAlignment="1">
      <alignment horizontal="center" vertical="center" wrapText="1"/>
    </xf>
    <xf numFmtId="0" fontId="7" fillId="0" borderId="0" xfId="0" applyFont="1" applyFill="1" applyBorder="1" applyAlignment="1">
      <alignment horizontal="right" vertical="top" wrapText="1"/>
    </xf>
    <xf numFmtId="0" fontId="7" fillId="0" borderId="0" xfId="0" applyFont="1" applyFill="1" applyBorder="1" applyAlignment="1">
      <alignment horizontal="center" vertical="top" wrapText="1"/>
    </xf>
    <xf numFmtId="4" fontId="7" fillId="0" borderId="0" xfId="0" applyNumberFormat="1" applyFont="1" applyFill="1" applyBorder="1" applyAlignment="1">
      <alignment horizontal="right" vertical="top" wrapText="1"/>
    </xf>
    <xf numFmtId="0" fontId="6" fillId="0" borderId="0" xfId="0" applyFont="1" applyFill="1" applyBorder="1" applyAlignment="1">
      <alignment vertical="top" wrapText="1"/>
    </xf>
    <xf numFmtId="0" fontId="7" fillId="0" borderId="0" xfId="0" applyFont="1" applyFill="1" applyBorder="1" applyAlignment="1">
      <alignment vertical="top" wrapText="1"/>
    </xf>
    <xf numFmtId="0" fontId="8" fillId="0" borderId="0" xfId="0" applyFont="1" applyFill="1" applyBorder="1" applyProtection="1">
      <protection locked="0"/>
    </xf>
    <xf numFmtId="3" fontId="7" fillId="0" borderId="0" xfId="0" applyNumberFormat="1" applyFont="1" applyFill="1" applyBorder="1" applyAlignment="1" applyProtection="1">
      <alignment horizontal="center"/>
      <protection locked="0"/>
    </xf>
    <xf numFmtId="4" fontId="7" fillId="0" borderId="0" xfId="0" applyNumberFormat="1" applyFont="1" applyFill="1" applyBorder="1" applyAlignment="1" applyProtection="1">
      <alignment horizontal="center"/>
      <protection locked="0"/>
    </xf>
    <xf numFmtId="4" fontId="7" fillId="0" borderId="0" xfId="4" applyNumberFormat="1" applyFont="1" applyFill="1" applyBorder="1" applyAlignment="1">
      <alignment horizontal="right"/>
    </xf>
    <xf numFmtId="4" fontId="7" fillId="0" borderId="0" xfId="1" applyNumberFormat="1" applyFont="1" applyFill="1" applyBorder="1" applyAlignment="1" applyProtection="1">
      <alignment horizontal="center"/>
      <protection locked="0"/>
    </xf>
    <xf numFmtId="168" fontId="7" fillId="0" borderId="0" xfId="3" applyNumberFormat="1" applyFont="1" applyFill="1" applyBorder="1" applyAlignment="1" applyProtection="1">
      <alignment horizontal="center"/>
      <protection locked="0"/>
    </xf>
    <xf numFmtId="3" fontId="7" fillId="0" borderId="0" xfId="4" applyFont="1" applyFill="1" applyBorder="1" applyAlignment="1" applyProtection="1">
      <alignment horizontal="center"/>
      <protection locked="0"/>
    </xf>
    <xf numFmtId="4" fontId="7" fillId="0" borderId="0" xfId="2" applyNumberFormat="1" applyFont="1" applyFill="1" applyBorder="1" applyAlignment="1" applyProtection="1">
      <alignment horizontal="center"/>
      <protection locked="0"/>
    </xf>
    <xf numFmtId="9" fontId="7" fillId="0" borderId="0" xfId="1" applyFont="1" applyFill="1" applyBorder="1" applyAlignment="1" applyProtection="1">
      <alignment horizontal="center"/>
      <protection locked="0"/>
    </xf>
    <xf numFmtId="0" fontId="8" fillId="0" borderId="0" xfId="0" applyFont="1" applyFill="1" applyBorder="1" applyAlignment="1">
      <alignment vertical="top" wrapText="1"/>
    </xf>
    <xf numFmtId="0" fontId="7" fillId="0" borderId="0" xfId="0" applyFont="1" applyFill="1" applyBorder="1" applyAlignment="1">
      <alignment horizontal="left" vertical="top" wrapText="1" indent="2"/>
    </xf>
    <xf numFmtId="0" fontId="4" fillId="0" borderId="0" xfId="0" applyFont="1" applyFill="1" applyBorder="1" applyAlignment="1">
      <alignment horizontal="center"/>
    </xf>
    <xf numFmtId="4" fontId="4" fillId="0" borderId="0" xfId="0" applyNumberFormat="1" applyFont="1" applyFill="1" applyBorder="1" applyAlignment="1">
      <alignment horizontal="center"/>
    </xf>
    <xf numFmtId="4" fontId="4" fillId="0" borderId="0" xfId="0" applyNumberFormat="1" applyFont="1" applyFill="1" applyBorder="1" applyAlignment="1">
      <alignment horizontal="right"/>
    </xf>
    <xf numFmtId="0" fontId="6" fillId="0" borderId="4" xfId="0" applyFont="1" applyBorder="1" applyAlignment="1" applyProtection="1">
      <alignment vertical="top" wrapText="1"/>
      <protection locked="0"/>
    </xf>
    <xf numFmtId="0" fontId="6" fillId="0" borderId="4" xfId="0" applyFont="1" applyBorder="1" applyAlignment="1" applyProtection="1">
      <alignment wrapText="1"/>
      <protection locked="0"/>
    </xf>
    <xf numFmtId="167" fontId="4" fillId="0" borderId="0" xfId="0" applyNumberFormat="1" applyFont="1"/>
    <xf numFmtId="0" fontId="7" fillId="0" borderId="4" xfId="0" applyFont="1" applyBorder="1" applyAlignment="1" applyProtection="1">
      <alignment horizontal="center" vertical="center" wrapText="1"/>
      <protection locked="0"/>
    </xf>
    <xf numFmtId="0" fontId="7" fillId="0" borderId="4" xfId="0" applyFont="1" applyBorder="1" applyAlignment="1">
      <alignment horizontal="center" vertical="top" wrapText="1"/>
    </xf>
    <xf numFmtId="4" fontId="7" fillId="0" borderId="4" xfId="0" applyNumberFormat="1" applyFont="1" applyFill="1" applyBorder="1" applyAlignment="1" applyProtection="1">
      <alignment horizontal="center"/>
      <protection locked="0"/>
    </xf>
    <xf numFmtId="2" fontId="6" fillId="2" borderId="2" xfId="0" applyNumberFormat="1" applyFont="1" applyFill="1" applyBorder="1" applyAlignment="1">
      <alignment horizontal="center" vertical="top" wrapText="1"/>
    </xf>
    <xf numFmtId="2" fontId="6" fillId="2" borderId="4" xfId="0" applyNumberFormat="1" applyFont="1" applyFill="1" applyBorder="1" applyAlignment="1">
      <alignment horizontal="center" vertical="top" wrapText="1"/>
    </xf>
    <xf numFmtId="2" fontId="6" fillId="2" borderId="6" xfId="0" applyNumberFormat="1" applyFont="1" applyFill="1" applyBorder="1" applyAlignment="1">
      <alignment horizontal="center" vertical="top" wrapText="1"/>
    </xf>
    <xf numFmtId="2" fontId="7" fillId="0" borderId="3" xfId="0" applyNumberFormat="1" applyFont="1" applyBorder="1" applyAlignment="1">
      <alignment horizontal="center" vertical="top" wrapText="1"/>
    </xf>
    <xf numFmtId="2" fontId="7" fillId="0" borderId="5" xfId="0" applyNumberFormat="1" applyFont="1" applyBorder="1" applyAlignment="1">
      <alignment horizontal="center" vertical="top" wrapText="1"/>
    </xf>
    <xf numFmtId="2" fontId="6" fillId="2" borderId="7" xfId="0" applyNumberFormat="1" applyFont="1" applyFill="1" applyBorder="1" applyAlignment="1">
      <alignment horizontal="center" vertical="center" wrapText="1"/>
    </xf>
    <xf numFmtId="2" fontId="7" fillId="2" borderId="7" xfId="0" applyNumberFormat="1" applyFont="1" applyFill="1" applyBorder="1" applyAlignment="1">
      <alignment horizontal="center" vertical="top" wrapText="1"/>
    </xf>
    <xf numFmtId="2" fontId="7" fillId="0" borderId="4" xfId="0" applyNumberFormat="1" applyFont="1" applyBorder="1" applyAlignment="1" applyProtection="1">
      <alignment horizontal="center"/>
      <protection locked="0"/>
    </xf>
    <xf numFmtId="2" fontId="6" fillId="0" borderId="4" xfId="0" applyNumberFormat="1" applyFont="1" applyFill="1" applyBorder="1" applyAlignment="1" applyProtection="1">
      <alignment horizontal="center"/>
      <protection locked="0"/>
    </xf>
    <xf numFmtId="2" fontId="6" fillId="0" borderId="4" xfId="0" applyNumberFormat="1" applyFont="1" applyBorder="1" applyAlignment="1" applyProtection="1">
      <alignment horizontal="center"/>
      <protection locked="0"/>
    </xf>
    <xf numFmtId="2" fontId="6" fillId="0" borderId="4" xfId="0" applyNumberFormat="1" applyFont="1" applyFill="1" applyBorder="1" applyProtection="1">
      <protection locked="0"/>
    </xf>
    <xf numFmtId="2" fontId="4" fillId="0" borderId="0" xfId="2" applyNumberFormat="1" applyFont="1" applyAlignment="1">
      <alignment horizontal="center"/>
    </xf>
    <xf numFmtId="2" fontId="4" fillId="0" borderId="0" xfId="0" applyNumberFormat="1" applyFont="1" applyAlignment="1">
      <alignment horizontal="center"/>
    </xf>
    <xf numFmtId="9" fontId="7" fillId="4" borderId="4" xfId="1" applyFont="1" applyFill="1" applyBorder="1" applyAlignment="1">
      <alignment horizontal="center" vertical="top" wrapText="1"/>
    </xf>
    <xf numFmtId="0" fontId="7" fillId="0" borderId="4" xfId="0" applyFont="1" applyBorder="1" applyAlignment="1">
      <alignment horizontal="center" vertical="top" wrapText="1"/>
    </xf>
    <xf numFmtId="2" fontId="7" fillId="0" borderId="4" xfId="0" quotePrefix="1" applyNumberFormat="1" applyFont="1" applyBorder="1" applyAlignment="1">
      <alignment horizontal="center" vertical="top" wrapText="1"/>
    </xf>
    <xf numFmtId="9" fontId="7" fillId="0" borderId="5" xfId="1" applyFont="1" applyBorder="1" applyAlignment="1">
      <alignment horizontal="center" vertical="top" wrapText="1"/>
    </xf>
    <xf numFmtId="0" fontId="7" fillId="0" borderId="4" xfId="0" applyFont="1" applyBorder="1" applyAlignment="1">
      <alignment horizontal="center" vertical="top"/>
    </xf>
    <xf numFmtId="0" fontId="7" fillId="0" borderId="4" xfId="0" applyFont="1" applyBorder="1" applyAlignment="1">
      <alignment vertical="center" wrapText="1"/>
    </xf>
    <xf numFmtId="0" fontId="7" fillId="0" borderId="4" xfId="0" applyFont="1" applyBorder="1" applyAlignment="1" applyProtection="1">
      <alignment horizontal="center" vertical="center" wrapText="1"/>
      <protection locked="0"/>
    </xf>
    <xf numFmtId="0" fontId="7" fillId="0" borderId="4" xfId="0" applyFont="1" applyBorder="1" applyAlignment="1">
      <alignment horizontal="center" vertical="top" wrapText="1"/>
    </xf>
    <xf numFmtId="4" fontId="7" fillId="0" borderId="4" xfId="0" applyNumberFormat="1" applyFont="1" applyFill="1" applyBorder="1" applyAlignment="1">
      <alignment horizontal="right" vertical="top" wrapText="1"/>
    </xf>
    <xf numFmtId="4" fontId="7" fillId="0" borderId="4" xfId="4" applyNumberFormat="1" applyFont="1" applyFill="1" applyBorder="1" applyAlignment="1">
      <alignment horizontal="right"/>
    </xf>
    <xf numFmtId="0" fontId="7" fillId="0" borderId="9" xfId="0" applyFont="1" applyFill="1" applyBorder="1" applyAlignment="1">
      <alignment horizontal="center" vertical="top" wrapText="1"/>
    </xf>
    <xf numFmtId="0" fontId="7" fillId="0" borderId="4" xfId="0" applyFont="1" applyFill="1" applyBorder="1" applyAlignment="1">
      <alignment vertical="top" wrapText="1"/>
    </xf>
    <xf numFmtId="2" fontId="7" fillId="0" borderId="9" xfId="0" applyNumberFormat="1" applyFont="1" applyBorder="1" applyAlignment="1">
      <alignment horizontal="center" vertical="top" wrapText="1"/>
    </xf>
    <xf numFmtId="0" fontId="7" fillId="0" borderId="4" xfId="0" applyFont="1" applyBorder="1" applyAlignment="1" applyProtection="1">
      <alignment vertical="center" wrapText="1"/>
      <protection locked="0"/>
    </xf>
    <xf numFmtId="0" fontId="14" fillId="0" borderId="4" xfId="0" applyFont="1" applyBorder="1" applyAlignment="1">
      <alignment horizontal="center" vertical="top"/>
    </xf>
    <xf numFmtId="2" fontId="7" fillId="4" borderId="9" xfId="0" applyNumberFormat="1" applyFont="1" applyFill="1" applyBorder="1" applyAlignment="1">
      <alignment horizontal="center" vertical="top" wrapText="1"/>
    </xf>
    <xf numFmtId="4" fontId="7" fillId="0" borderId="4" xfId="3" applyNumberFormat="1" applyFont="1" applyFill="1" applyBorder="1" applyAlignment="1" applyProtection="1">
      <alignment horizontal="center"/>
      <protection locked="0"/>
    </xf>
    <xf numFmtId="4" fontId="7" fillId="0" borderId="4" xfId="3" applyNumberFormat="1" applyFont="1" applyBorder="1" applyAlignment="1" applyProtection="1">
      <alignment horizontal="center"/>
      <protection locked="0"/>
    </xf>
    <xf numFmtId="4" fontId="7" fillId="0" borderId="4" xfId="4" applyNumberFormat="1" applyFont="1" applyBorder="1" applyAlignment="1" applyProtection="1">
      <alignment horizontal="center"/>
      <protection locked="0"/>
    </xf>
    <xf numFmtId="4" fontId="6" fillId="2" borderId="7" xfId="0" applyNumberFormat="1" applyFont="1" applyFill="1" applyBorder="1" applyAlignment="1">
      <alignment horizontal="left" vertical="center" wrapText="1"/>
    </xf>
    <xf numFmtId="4" fontId="7" fillId="2" borderId="7" xfId="0" applyNumberFormat="1" applyFont="1" applyFill="1" applyBorder="1" applyAlignment="1">
      <alignment horizontal="center" vertical="top" wrapText="1"/>
    </xf>
    <xf numFmtId="3" fontId="7" fillId="0" borderId="4" xfId="0" quotePrefix="1" applyNumberFormat="1" applyFont="1" applyBorder="1" applyAlignment="1" applyProtection="1">
      <alignment horizontal="center"/>
      <protection locked="0"/>
    </xf>
    <xf numFmtId="4" fontId="7" fillId="0" borderId="4" xfId="1" applyNumberFormat="1" applyFont="1" applyBorder="1" applyAlignment="1">
      <alignment horizontal="center" vertical="top" wrapText="1"/>
    </xf>
    <xf numFmtId="4" fontId="7" fillId="0" borderId="4" xfId="0" quotePrefix="1" applyNumberFormat="1" applyFont="1" applyBorder="1" applyAlignment="1">
      <alignment horizontal="center" vertical="top" wrapText="1"/>
    </xf>
    <xf numFmtId="4" fontId="7" fillId="0" borderId="4" xfId="0" applyNumberFormat="1" applyFont="1" applyBorder="1" applyAlignment="1">
      <alignment horizontal="center" wrapText="1"/>
    </xf>
    <xf numFmtId="4" fontId="7" fillId="0" borderId="4" xfId="4" applyNumberFormat="1" applyFont="1" applyFill="1" applyBorder="1" applyAlignment="1" applyProtection="1">
      <alignment horizontal="center"/>
      <protection locked="0"/>
    </xf>
    <xf numFmtId="2" fontId="6" fillId="0" borderId="4" xfId="0" quotePrefix="1" applyNumberFormat="1" applyFont="1" applyBorder="1" applyAlignment="1">
      <alignment horizontal="center" vertical="top" wrapText="1"/>
    </xf>
    <xf numFmtId="0" fontId="7" fillId="0" borderId="4" xfId="0" applyFont="1" applyBorder="1" applyAlignment="1" applyProtection="1">
      <alignment horizontal="center" vertical="center" wrapText="1"/>
      <protection locked="0"/>
    </xf>
    <xf numFmtId="0" fontId="7" fillId="0" borderId="4" xfId="0" applyFont="1" applyBorder="1" applyAlignment="1">
      <alignment horizontal="center" vertical="top" wrapText="1"/>
    </xf>
    <xf numFmtId="0" fontId="7" fillId="0" borderId="0" xfId="0" applyFont="1" applyBorder="1"/>
    <xf numFmtId="0" fontId="7" fillId="0" borderId="5" xfId="0" applyFont="1" applyBorder="1" applyAlignment="1">
      <alignment horizontal="left" vertical="center"/>
    </xf>
    <xf numFmtId="0" fontId="7" fillId="0" borderId="0" xfId="0" applyFont="1" applyBorder="1" applyAlignment="1" applyProtection="1">
      <alignment horizontal="center" vertical="center"/>
      <protection locked="0"/>
    </xf>
    <xf numFmtId="0" fontId="7" fillId="4" borderId="0" xfId="0" applyFont="1" applyFill="1" applyBorder="1" applyAlignment="1">
      <alignment horizontal="center" vertical="top" wrapText="1"/>
    </xf>
    <xf numFmtId="0" fontId="7" fillId="4" borderId="0" xfId="0" applyFont="1" applyFill="1" applyBorder="1" applyAlignment="1" applyProtection="1">
      <alignment horizontal="center"/>
      <protection locked="0"/>
    </xf>
    <xf numFmtId="0" fontId="7" fillId="4" borderId="9" xfId="0" applyFont="1" applyFill="1" applyBorder="1" applyAlignment="1" applyProtection="1">
      <alignment horizontal="center"/>
      <protection locked="0"/>
    </xf>
    <xf numFmtId="2" fontId="7" fillId="0" borderId="5" xfId="0" applyNumberFormat="1" applyFont="1" applyBorder="1" applyAlignment="1">
      <alignment horizontal="center" wrapText="1"/>
    </xf>
    <xf numFmtId="0" fontId="16" fillId="0" borderId="5" xfId="0" applyFont="1" applyBorder="1" applyAlignment="1">
      <alignment horizontal="center" vertical="top" wrapText="1"/>
    </xf>
    <xf numFmtId="0" fontId="7" fillId="0" borderId="18" xfId="0" applyFont="1" applyBorder="1" applyAlignment="1">
      <alignment horizontal="center" vertical="top" wrapText="1"/>
    </xf>
    <xf numFmtId="2" fontId="7" fillId="0" borderId="0" xfId="0" applyNumberFormat="1" applyFont="1" applyBorder="1" applyAlignment="1">
      <alignment vertical="top" wrapText="1"/>
    </xf>
    <xf numFmtId="2" fontId="7" fillId="4" borderId="0" xfId="0" applyNumberFormat="1" applyFont="1" applyFill="1" applyBorder="1" applyAlignment="1">
      <alignment horizontal="center" vertical="top" wrapText="1"/>
    </xf>
    <xf numFmtId="0" fontId="14" fillId="0" borderId="9" xfId="0" quotePrefix="1" applyFont="1" applyBorder="1" applyAlignment="1">
      <alignment horizontal="center" vertical="top" wrapText="1"/>
    </xf>
    <xf numFmtId="0" fontId="6" fillId="0" borderId="9" xfId="0" applyFont="1" applyBorder="1" applyAlignment="1" applyProtection="1">
      <alignment horizontal="center"/>
      <protection locked="0"/>
    </xf>
    <xf numFmtId="0" fontId="7" fillId="0" borderId="9" xfId="0" quotePrefix="1" applyFont="1" applyFill="1" applyBorder="1" applyAlignment="1" applyProtection="1">
      <alignment horizontal="center"/>
      <protection locked="0"/>
    </xf>
    <xf numFmtId="0" fontId="10" fillId="0" borderId="9" xfId="0" applyFont="1" applyFill="1" applyBorder="1" applyAlignment="1" applyProtection="1">
      <alignment horizontal="center"/>
      <protection locked="0"/>
    </xf>
    <xf numFmtId="0" fontId="6" fillId="0" borderId="0" xfId="0" applyFont="1" applyBorder="1" applyAlignment="1">
      <alignment horizontal="left" vertical="center" wrapText="1"/>
    </xf>
    <xf numFmtId="0" fontId="7" fillId="0" borderId="0" xfId="0" applyFont="1" applyBorder="1" applyAlignment="1">
      <alignment horizontal="center"/>
    </xf>
    <xf numFmtId="0" fontId="7" fillId="0" borderId="10" xfId="0" applyFont="1" applyBorder="1" applyAlignment="1">
      <alignment horizontal="left" vertical="top" wrapText="1"/>
    </xf>
    <xf numFmtId="0" fontId="7" fillId="0" borderId="18" xfId="0" applyFont="1" applyBorder="1" applyAlignment="1">
      <alignment horizontal="center" vertical="center" wrapText="1"/>
    </xf>
    <xf numFmtId="0" fontId="6" fillId="0" borderId="0" xfId="0" applyFont="1" applyBorder="1" applyAlignment="1">
      <alignment horizontal="center" vertical="center" wrapText="1"/>
    </xf>
    <xf numFmtId="0" fontId="7" fillId="0" borderId="0" xfId="0" applyFont="1" applyBorder="1" applyAlignment="1">
      <alignment horizontal="center" vertical="center" wrapText="1"/>
    </xf>
    <xf numFmtId="0" fontId="7" fillId="0" borderId="4" xfId="0" applyFont="1" applyFill="1" applyBorder="1" applyAlignment="1" applyProtection="1">
      <alignment horizontal="left" indent="2"/>
      <protection locked="0"/>
    </xf>
    <xf numFmtId="0" fontId="7" fillId="0" borderId="9" xfId="0" applyFont="1" applyBorder="1" applyAlignment="1">
      <alignment horizontal="center" vertical="center" wrapText="1"/>
    </xf>
    <xf numFmtId="0" fontId="7" fillId="0" borderId="13" xfId="0" applyFont="1" applyBorder="1" applyAlignment="1">
      <alignment horizontal="center" vertical="center" wrapText="1"/>
    </xf>
    <xf numFmtId="0" fontId="10" fillId="0" borderId="4" xfId="0" applyFont="1" applyBorder="1" applyProtection="1">
      <protection locked="0"/>
    </xf>
    <xf numFmtId="0" fontId="9" fillId="0" borderId="4" xfId="0" applyFont="1" applyBorder="1" applyProtection="1">
      <protection locked="0"/>
    </xf>
    <xf numFmtId="0" fontId="7" fillId="4" borderId="9" xfId="0" applyFont="1" applyFill="1" applyBorder="1" applyAlignment="1">
      <alignment horizontal="center" vertical="top" wrapText="1"/>
    </xf>
    <xf numFmtId="0" fontId="7" fillId="4" borderId="13" xfId="0" applyFont="1" applyFill="1" applyBorder="1" applyAlignment="1">
      <alignment horizontal="center" vertical="top" wrapText="1"/>
    </xf>
    <xf numFmtId="0" fontId="7" fillId="4" borderId="4" xfId="0" applyFont="1" applyFill="1" applyBorder="1" applyAlignment="1" applyProtection="1">
      <alignment horizontal="left" indent="1"/>
      <protection locked="0"/>
    </xf>
    <xf numFmtId="0" fontId="7" fillId="4" borderId="4" xfId="0" applyFont="1" applyFill="1" applyBorder="1" applyProtection="1">
      <protection locked="0"/>
    </xf>
    <xf numFmtId="0" fontId="8" fillId="4" borderId="4" xfId="0" applyFont="1" applyFill="1" applyBorder="1" applyProtection="1">
      <protection locked="0"/>
    </xf>
    <xf numFmtId="0" fontId="7" fillId="0" borderId="4" xfId="0" applyFont="1" applyBorder="1" applyAlignment="1" applyProtection="1">
      <alignment horizontal="left"/>
      <protection locked="0"/>
    </xf>
    <xf numFmtId="0" fontId="7" fillId="0" borderId="6" xfId="0" applyFont="1" applyBorder="1" applyAlignment="1" applyProtection="1">
      <alignment horizontal="left" indent="2"/>
      <protection locked="0"/>
    </xf>
    <xf numFmtId="0" fontId="7" fillId="4" borderId="4" xfId="0" applyFont="1" applyFill="1" applyBorder="1" applyAlignment="1" applyProtection="1">
      <alignment horizontal="left" indent="2"/>
      <protection locked="0"/>
    </xf>
    <xf numFmtId="0" fontId="7" fillId="0" borderId="4" xfId="0" applyFont="1" applyFill="1" applyBorder="1" applyProtection="1"/>
    <xf numFmtId="0" fontId="8" fillId="0" borderId="4" xfId="0" applyFont="1" applyFill="1" applyBorder="1" applyProtection="1">
      <protection locked="0"/>
    </xf>
    <xf numFmtId="0" fontId="7" fillId="0" borderId="4" xfId="0" applyFont="1" applyFill="1" applyBorder="1"/>
    <xf numFmtId="2" fontId="6" fillId="0" borderId="9" xfId="0" quotePrefix="1" applyNumberFormat="1" applyFont="1" applyBorder="1" applyAlignment="1">
      <alignment horizontal="center" vertical="top" wrapText="1"/>
    </xf>
    <xf numFmtId="2" fontId="7" fillId="0" borderId="0" xfId="0" applyNumberFormat="1" applyFont="1" applyBorder="1" applyAlignment="1">
      <alignment horizontal="center" vertical="top" wrapText="1"/>
    </xf>
    <xf numFmtId="164" fontId="4" fillId="0" borderId="0" xfId="0" applyNumberFormat="1" applyFont="1"/>
    <xf numFmtId="0" fontId="7" fillId="0" borderId="4" xfId="0" applyFont="1" applyBorder="1" applyAlignment="1">
      <alignment horizontal="center" vertical="top" wrapText="1"/>
    </xf>
    <xf numFmtId="0" fontId="7" fillId="0" borderId="4" xfId="0" applyFont="1" applyBorder="1" applyAlignment="1">
      <alignment horizontal="center" vertical="top" wrapText="1"/>
    </xf>
    <xf numFmtId="0" fontId="27" fillId="6" borderId="28" xfId="0" applyFont="1" applyFill="1" applyBorder="1" applyAlignment="1">
      <alignment horizontal="left" vertical="top" wrapText="1"/>
    </xf>
    <xf numFmtId="0" fontId="27" fillId="6" borderId="28" xfId="0" applyFont="1" applyFill="1" applyBorder="1" applyAlignment="1">
      <alignment horizontal="center" vertical="top" wrapText="1"/>
    </xf>
    <xf numFmtId="167" fontId="27" fillId="6" borderId="28" xfId="2" applyFont="1" applyFill="1" applyBorder="1" applyAlignment="1">
      <alignment horizontal="right" vertical="top" wrapText="1"/>
    </xf>
    <xf numFmtId="0" fontId="27" fillId="6" borderId="29" xfId="0" applyFont="1" applyFill="1" applyBorder="1" applyAlignment="1">
      <alignment horizontal="center" vertical="top" wrapText="1"/>
    </xf>
    <xf numFmtId="0" fontId="27" fillId="6" borderId="28" xfId="0" applyFont="1" applyFill="1" applyBorder="1" applyAlignment="1">
      <alignment vertical="top" wrapText="1"/>
    </xf>
    <xf numFmtId="0" fontId="28" fillId="6" borderId="28" xfId="0" applyFont="1" applyFill="1" applyBorder="1" applyAlignment="1">
      <alignment vertical="top" wrapText="1"/>
    </xf>
    <xf numFmtId="0" fontId="29" fillId="6" borderId="28" xfId="0" applyFont="1" applyFill="1" applyBorder="1" applyAlignment="1">
      <alignment horizontal="left" vertical="top" wrapText="1"/>
    </xf>
    <xf numFmtId="0" fontId="14" fillId="6" borderId="28" xfId="0" applyFont="1" applyFill="1" applyBorder="1" applyAlignment="1">
      <alignment vertical="top" wrapText="1"/>
    </xf>
    <xf numFmtId="0" fontId="14" fillId="6" borderId="28" xfId="0" applyFont="1" applyFill="1" applyBorder="1" applyAlignment="1">
      <alignment horizontal="center" vertical="top" wrapText="1"/>
    </xf>
    <xf numFmtId="0" fontId="16" fillId="6" borderId="28" xfId="0" applyFont="1" applyFill="1" applyBorder="1" applyAlignment="1">
      <alignment vertical="top" wrapText="1"/>
    </xf>
    <xf numFmtId="2" fontId="7" fillId="0" borderId="5" xfId="0" quotePrefix="1" applyNumberFormat="1" applyFont="1" applyBorder="1" applyAlignment="1" applyProtection="1">
      <alignment horizontal="center"/>
      <protection locked="0"/>
    </xf>
    <xf numFmtId="0" fontId="14" fillId="0" borderId="0" xfId="0" quotePrefix="1" applyFont="1" applyBorder="1" applyAlignment="1">
      <alignment horizontal="center" vertical="top" wrapText="1"/>
    </xf>
    <xf numFmtId="0" fontId="7" fillId="0" borderId="4" xfId="0" applyFont="1" applyBorder="1" applyAlignment="1">
      <alignment horizontal="center" vertical="top" wrapText="1"/>
    </xf>
    <xf numFmtId="4" fontId="7" fillId="0" borderId="0" xfId="0" applyNumberFormat="1" applyFont="1" applyFill="1" applyAlignment="1">
      <alignment horizontal="center"/>
    </xf>
    <xf numFmtId="4" fontId="4" fillId="0" borderId="0" xfId="0" applyNumberFormat="1" applyFont="1" applyFill="1" applyAlignment="1">
      <alignment horizontal="center"/>
    </xf>
    <xf numFmtId="4" fontId="7" fillId="0" borderId="4" xfId="0" applyNumberFormat="1" applyFont="1" applyFill="1" applyBorder="1" applyAlignment="1">
      <alignment horizontal="center"/>
    </xf>
    <xf numFmtId="167" fontId="19" fillId="0" borderId="0" xfId="2" applyFont="1" applyFill="1"/>
    <xf numFmtId="0" fontId="7" fillId="0" borderId="4" xfId="0" applyFont="1" applyBorder="1" applyAlignment="1">
      <alignment horizontal="center" vertical="top" wrapText="1"/>
    </xf>
    <xf numFmtId="4" fontId="7" fillId="0" borderId="0" xfId="0" applyNumberFormat="1" applyFont="1" applyBorder="1" applyAlignment="1" applyProtection="1">
      <alignment wrapText="1"/>
      <protection locked="0"/>
    </xf>
    <xf numFmtId="173" fontId="7" fillId="0" borderId="4" xfId="0" applyNumberFormat="1" applyFont="1" applyBorder="1" applyAlignment="1">
      <alignment horizontal="center" vertical="top" wrapText="1"/>
    </xf>
    <xf numFmtId="0" fontId="7" fillId="0" borderId="4" xfId="0" applyFont="1" applyBorder="1" applyAlignment="1">
      <alignment horizontal="center" vertical="top" wrapText="1"/>
    </xf>
    <xf numFmtId="0" fontId="7" fillId="4" borderId="4" xfId="0" applyFont="1" applyFill="1" applyBorder="1" applyAlignment="1" applyProtection="1">
      <protection locked="0"/>
    </xf>
    <xf numFmtId="0" fontId="21" fillId="0" borderId="0" xfId="0" applyFont="1" applyAlignment="1">
      <alignment horizontal="center"/>
    </xf>
    <xf numFmtId="0" fontId="7" fillId="4" borderId="5" xfId="0" applyFont="1" applyFill="1" applyBorder="1" applyAlignment="1">
      <alignment horizontal="left" vertical="top" wrapText="1" indent="2"/>
    </xf>
    <xf numFmtId="2" fontId="7" fillId="4" borderId="5" xfId="0" applyNumberFormat="1" applyFont="1" applyFill="1" applyBorder="1" applyAlignment="1">
      <alignment horizontal="center" vertical="top" wrapText="1"/>
    </xf>
    <xf numFmtId="174" fontId="4" fillId="0" borderId="0" xfId="0" applyNumberFormat="1" applyFont="1"/>
    <xf numFmtId="0" fontId="7" fillId="0" borderId="4" xfId="0" applyFont="1" applyBorder="1" applyAlignment="1">
      <alignment horizontal="center" vertical="top" wrapText="1"/>
    </xf>
    <xf numFmtId="0" fontId="7" fillId="0" borderId="4" xfId="0" applyFont="1" applyBorder="1" applyAlignment="1">
      <alignment horizontal="center" vertical="top" wrapText="1"/>
    </xf>
    <xf numFmtId="0" fontId="6" fillId="0" borderId="9" xfId="0" applyFont="1" applyBorder="1" applyProtection="1">
      <protection locked="0"/>
    </xf>
    <xf numFmtId="0" fontId="7" fillId="0" borderId="0" xfId="0" applyFont="1" applyAlignment="1" applyProtection="1">
      <alignment horizontal="center"/>
      <protection locked="0"/>
    </xf>
    <xf numFmtId="0" fontId="7" fillId="0" borderId="4" xfId="0" applyFont="1" applyBorder="1" applyAlignment="1" applyProtection="1">
      <alignment horizontal="center" wrapText="1"/>
      <protection locked="0"/>
    </xf>
    <xf numFmtId="0" fontId="7" fillId="0" borderId="4" xfId="0" applyFont="1" applyBorder="1"/>
    <xf numFmtId="0" fontId="7" fillId="0" borderId="4" xfId="0" applyFont="1" applyBorder="1" applyAlignment="1">
      <alignment horizontal="right" vertical="top" wrapText="1"/>
    </xf>
    <xf numFmtId="0" fontId="7" fillId="0" borderId="6" xfId="0" applyFont="1" applyBorder="1"/>
    <xf numFmtId="0" fontId="7" fillId="0" borderId="13" xfId="0" applyFont="1" applyBorder="1"/>
    <xf numFmtId="0" fontId="7" fillId="0" borderId="6" xfId="0" applyFont="1" applyBorder="1" applyAlignment="1">
      <alignment horizontal="right" vertical="top" wrapText="1"/>
    </xf>
    <xf numFmtId="4" fontId="6" fillId="0" borderId="11" xfId="0" applyNumberFormat="1" applyFont="1" applyBorder="1" applyAlignment="1">
      <alignment horizontal="right" vertical="center" wrapText="1"/>
    </xf>
    <xf numFmtId="0" fontId="7" fillId="0" borderId="4" xfId="0" applyFont="1" applyBorder="1" applyAlignment="1">
      <alignment horizontal="center" vertical="top" wrapText="1"/>
    </xf>
    <xf numFmtId="0" fontId="7" fillId="0" borderId="4" xfId="0" applyFont="1" applyBorder="1" applyAlignment="1">
      <alignment horizontal="center" vertical="top" wrapText="1"/>
    </xf>
    <xf numFmtId="174" fontId="7" fillId="0" borderId="4" xfId="0" applyNumberFormat="1" applyFont="1" applyBorder="1" applyAlignment="1">
      <alignment horizontal="right" vertical="top" wrapText="1"/>
    </xf>
    <xf numFmtId="0" fontId="7" fillId="0" borderId="0" xfId="0" applyFont="1" applyBorder="1" applyAlignment="1">
      <alignment horizontal="left" vertical="top" wrapText="1" indent="1"/>
    </xf>
    <xf numFmtId="4" fontId="7" fillId="0" borderId="0" xfId="0" applyNumberFormat="1" applyFont="1" applyBorder="1" applyAlignment="1">
      <alignment horizontal="center" vertical="top" wrapText="1"/>
    </xf>
    <xf numFmtId="4" fontId="7" fillId="0" borderId="5" xfId="4" applyNumberFormat="1" applyFont="1" applyBorder="1" applyAlignment="1">
      <alignment horizontal="right"/>
    </xf>
    <xf numFmtId="0" fontId="6" fillId="0" borderId="0" xfId="0" applyFont="1" applyAlignment="1">
      <alignment horizontal="center"/>
    </xf>
    <xf numFmtId="0" fontId="26" fillId="0" borderId="20" xfId="0" applyFont="1" applyFill="1" applyBorder="1" applyAlignment="1" applyProtection="1">
      <alignment horizontal="center" vertical="center"/>
      <protection locked="0"/>
    </xf>
    <xf numFmtId="0" fontId="26" fillId="0" borderId="21" xfId="0" applyFont="1" applyFill="1" applyBorder="1" applyAlignment="1" applyProtection="1">
      <alignment horizontal="center" vertical="center"/>
      <protection locked="0"/>
    </xf>
    <xf numFmtId="0" fontId="26" fillId="0" borderId="22" xfId="0" applyFont="1" applyFill="1" applyBorder="1" applyAlignment="1" applyProtection="1">
      <alignment horizontal="center" vertical="center"/>
      <protection locked="0"/>
    </xf>
    <xf numFmtId="0" fontId="26" fillId="0" borderId="23" xfId="0" applyFont="1" applyFill="1" applyBorder="1" applyAlignment="1" applyProtection="1">
      <alignment horizontal="center" vertical="center"/>
      <protection locked="0"/>
    </xf>
    <xf numFmtId="0" fontId="26" fillId="0" borderId="0" xfId="0" applyFont="1" applyFill="1" applyBorder="1" applyAlignment="1" applyProtection="1">
      <alignment horizontal="center" vertical="center"/>
      <protection locked="0"/>
    </xf>
    <xf numFmtId="0" fontId="26" fillId="0" borderId="24" xfId="0" applyFont="1" applyFill="1" applyBorder="1" applyAlignment="1" applyProtection="1">
      <alignment horizontal="center" vertical="center"/>
      <protection locked="0"/>
    </xf>
    <xf numFmtId="0" fontId="26" fillId="0" borderId="25" xfId="0" applyFont="1" applyFill="1" applyBorder="1" applyAlignment="1" applyProtection="1">
      <alignment horizontal="center" vertical="center"/>
      <protection locked="0"/>
    </xf>
    <xf numFmtId="0" fontId="26" fillId="0" borderId="26" xfId="0" applyFont="1" applyFill="1" applyBorder="1" applyAlignment="1" applyProtection="1">
      <alignment horizontal="center" vertical="center"/>
      <protection locked="0"/>
    </xf>
    <xf numFmtId="0" fontId="26" fillId="0" borderId="27" xfId="0" applyFont="1" applyFill="1" applyBorder="1" applyAlignment="1" applyProtection="1">
      <alignment horizontal="center" vertical="center"/>
      <protection locked="0"/>
    </xf>
    <xf numFmtId="0" fontId="6" fillId="2" borderId="14" xfId="0" applyFont="1" applyFill="1" applyBorder="1" applyAlignment="1">
      <alignment vertical="center" wrapText="1"/>
    </xf>
    <xf numFmtId="0" fontId="6" fillId="2" borderId="7" xfId="0" applyFont="1" applyFill="1" applyBorder="1" applyAlignment="1">
      <alignment vertical="center" wrapText="1"/>
    </xf>
    <xf numFmtId="0" fontId="6" fillId="2" borderId="7" xfId="0" applyFont="1" applyFill="1" applyBorder="1" applyAlignment="1">
      <alignment vertical="center"/>
    </xf>
    <xf numFmtId="0" fontId="6" fillId="2" borderId="8" xfId="0" applyFont="1" applyFill="1" applyBorder="1" applyAlignment="1">
      <alignment vertical="center"/>
    </xf>
    <xf numFmtId="0" fontId="6" fillId="2" borderId="14" xfId="0" applyFont="1" applyFill="1" applyBorder="1" applyAlignment="1">
      <alignment horizontal="left" vertical="center" wrapText="1"/>
    </xf>
    <xf numFmtId="0" fontId="6" fillId="2" borderId="7" xfId="0" applyFont="1" applyFill="1" applyBorder="1" applyAlignment="1">
      <alignment horizontal="left" vertical="center" wrapText="1"/>
    </xf>
    <xf numFmtId="0" fontId="6" fillId="2" borderId="7" xfId="0" applyFont="1" applyFill="1" applyBorder="1" applyAlignment="1">
      <alignment horizontal="left" vertical="center"/>
    </xf>
    <xf numFmtId="0" fontId="7" fillId="2" borderId="14" xfId="0" applyFont="1" applyFill="1" applyBorder="1" applyAlignment="1">
      <alignment vertical="center" wrapText="1"/>
    </xf>
    <xf numFmtId="0" fontId="7" fillId="2" borderId="7" xfId="0" applyFont="1" applyFill="1" applyBorder="1" applyAlignment="1">
      <alignment vertical="center" wrapText="1"/>
    </xf>
    <xf numFmtId="0" fontId="7" fillId="2" borderId="7" xfId="0" applyFont="1" applyFill="1" applyBorder="1" applyAlignment="1">
      <alignment vertical="center"/>
    </xf>
    <xf numFmtId="0" fontId="7" fillId="2" borderId="8" xfId="0" applyFont="1" applyFill="1" applyBorder="1" applyAlignment="1">
      <alignment vertical="center" wrapText="1"/>
    </xf>
    <xf numFmtId="0" fontId="6" fillId="0" borderId="4" xfId="0" applyFont="1" applyBorder="1" applyAlignment="1" applyProtection="1">
      <alignment horizontal="left" vertical="top" wrapText="1"/>
      <protection locked="0"/>
    </xf>
    <xf numFmtId="0" fontId="12" fillId="2" borderId="14" xfId="0" applyFont="1" applyFill="1" applyBorder="1" applyAlignment="1">
      <alignment vertical="center" wrapText="1"/>
    </xf>
    <xf numFmtId="0" fontId="12" fillId="2" borderId="7" xfId="0" applyFont="1" applyFill="1" applyBorder="1" applyAlignment="1">
      <alignment vertical="center" wrapText="1"/>
    </xf>
    <xf numFmtId="0" fontId="12" fillId="2" borderId="7" xfId="0" applyFont="1" applyFill="1" applyBorder="1" applyAlignment="1">
      <alignment vertical="center"/>
    </xf>
    <xf numFmtId="0" fontId="12" fillId="2" borderId="8" xfId="0" applyFont="1" applyFill="1" applyBorder="1" applyAlignment="1">
      <alignment vertical="center"/>
    </xf>
    <xf numFmtId="0" fontId="7" fillId="0" borderId="4" xfId="0" applyFont="1" applyBorder="1" applyAlignment="1">
      <alignment horizontal="center" vertical="top" wrapText="1"/>
    </xf>
    <xf numFmtId="0" fontId="6" fillId="0" borderId="9" xfId="0" applyFont="1" applyBorder="1" applyAlignment="1">
      <alignment vertical="top" wrapText="1"/>
    </xf>
    <xf numFmtId="0" fontId="6" fillId="0" borderId="0" xfId="0" applyFont="1" applyBorder="1" applyAlignment="1">
      <alignment vertical="top" wrapText="1"/>
    </xf>
    <xf numFmtId="0" fontId="7" fillId="0" borderId="0" xfId="0" applyFont="1" applyBorder="1"/>
    <xf numFmtId="0" fontId="7" fillId="0" borderId="9" xfId="0" applyFont="1" applyBorder="1" applyAlignment="1">
      <alignment horizontal="left" vertical="center" wrapText="1"/>
    </xf>
    <xf numFmtId="0" fontId="7" fillId="0" borderId="0" xfId="0" applyFont="1" applyBorder="1" applyAlignment="1">
      <alignment horizontal="left" vertical="center" wrapText="1"/>
    </xf>
    <xf numFmtId="0" fontId="7" fillId="0" borderId="5" xfId="0" applyFont="1" applyBorder="1" applyAlignment="1">
      <alignment horizontal="left" vertical="center"/>
    </xf>
    <xf numFmtId="0" fontId="6" fillId="2" borderId="13" xfId="0" applyFont="1" applyFill="1" applyBorder="1" applyAlignment="1">
      <alignment vertical="center" wrapText="1"/>
    </xf>
    <xf numFmtId="0" fontId="6" fillId="2" borderId="10" xfId="0" applyFont="1" applyFill="1" applyBorder="1" applyAlignment="1">
      <alignment vertical="center" wrapText="1"/>
    </xf>
    <xf numFmtId="0" fontId="7" fillId="2" borderId="16" xfId="0" applyFont="1" applyFill="1" applyBorder="1" applyAlignment="1">
      <alignment vertical="center"/>
    </xf>
    <xf numFmtId="0" fontId="6" fillId="5" borderId="15" xfId="0" applyFont="1" applyFill="1" applyBorder="1" applyAlignment="1">
      <alignment horizontal="left" vertical="center" wrapText="1"/>
    </xf>
    <xf numFmtId="0" fontId="6" fillId="5" borderId="18" xfId="0" applyFont="1" applyFill="1" applyBorder="1" applyAlignment="1">
      <alignment horizontal="left" vertical="center" wrapText="1"/>
    </xf>
    <xf numFmtId="0" fontId="7" fillId="5" borderId="3" xfId="0" applyFont="1" applyFill="1" applyBorder="1" applyAlignment="1">
      <alignment horizontal="left" vertical="center"/>
    </xf>
    <xf numFmtId="0" fontId="7" fillId="0" borderId="9" xfId="0" applyFont="1" applyBorder="1" applyAlignment="1">
      <alignment horizontal="left" vertical="top" wrapText="1"/>
    </xf>
    <xf numFmtId="0" fontId="7" fillId="0" borderId="0" xfId="0" applyFont="1" applyBorder="1" applyAlignment="1">
      <alignment horizontal="left" vertical="top" wrapText="1"/>
    </xf>
  </cellXfs>
  <cellStyles count="24">
    <cellStyle name="Comma" xfId="2" builtinId="3"/>
    <cellStyle name="Comma 2" xfId="6" xr:uid="{00000000-0005-0000-0000-000001000000}"/>
    <cellStyle name="Comma0" xfId="4" xr:uid="{00000000-0005-0000-0000-000002000000}"/>
    <cellStyle name="Comma1" xfId="15" xr:uid="{00000000-0005-0000-0000-000003000000}"/>
    <cellStyle name="Comma2" xfId="16" xr:uid="{00000000-0005-0000-0000-000004000000}"/>
    <cellStyle name="Comma3" xfId="17" xr:uid="{00000000-0005-0000-0000-000005000000}"/>
    <cellStyle name="Currency" xfId="3" builtinId="4"/>
    <cellStyle name="Currency 2" xfId="7" xr:uid="{00000000-0005-0000-0000-000007000000}"/>
    <cellStyle name="Currency 2 2" xfId="11" xr:uid="{00000000-0005-0000-0000-000008000000}"/>
    <cellStyle name="Currency 2 2 2" xfId="14" xr:uid="{00000000-0005-0000-0000-000009000000}"/>
    <cellStyle name="Date" xfId="18" xr:uid="{00000000-0005-0000-0000-00000A000000}"/>
    <cellStyle name="Excel Built-in Normal" xfId="23" xr:uid="{00000000-0005-0000-0000-00000B000000}"/>
    <cellStyle name="Fixed" xfId="19" xr:uid="{00000000-0005-0000-0000-00000C000000}"/>
    <cellStyle name="HEADING1" xfId="20" xr:uid="{00000000-0005-0000-0000-00000D000000}"/>
    <cellStyle name="HEADING2" xfId="21" xr:uid="{00000000-0005-0000-0000-00000E000000}"/>
    <cellStyle name="Hyperlink 2" xfId="10" xr:uid="{00000000-0005-0000-0000-00000F000000}"/>
    <cellStyle name="Normal" xfId="0" builtinId="0"/>
    <cellStyle name="Normal 2" xfId="5" xr:uid="{00000000-0005-0000-0000-000011000000}"/>
    <cellStyle name="Normal 2 2" xfId="8" xr:uid="{00000000-0005-0000-0000-000012000000}"/>
    <cellStyle name="Normal 2 2 2" xfId="13" xr:uid="{00000000-0005-0000-0000-000013000000}"/>
    <cellStyle name="Normal 3" xfId="9" xr:uid="{00000000-0005-0000-0000-000014000000}"/>
    <cellStyle name="Normal 4" xfId="12" xr:uid="{00000000-0005-0000-0000-000015000000}"/>
    <cellStyle name="or" xfId="22" xr:uid="{00000000-0005-0000-0000-000016000000}"/>
    <cellStyle name="Percent" xfId="1" builtinId="5"/>
  </cellStyles>
  <dxfs count="0"/>
  <tableStyles count="0" defaultTableStyle="TableStyleMedium9" defaultPivotStyle="PivotStyleLight16"/>
  <colors>
    <mruColors>
      <color rgb="FF00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styles" Target="styles.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theme" Target="theme/theme1.xml"/><Relationship Id="rId30" Type="http://schemas.openxmlformats.org/officeDocument/2006/relationships/calcChain" Target="calcChain.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theme="3" tint="0.39997558519241921"/>
    <pageSetUpPr fitToPage="1"/>
  </sheetPr>
  <dimension ref="B1:H95"/>
  <sheetViews>
    <sheetView view="pageBreakPreview" topLeftCell="A8" zoomScale="75" zoomScaleNormal="75" zoomScaleSheetLayoutView="75" workbookViewId="0">
      <selection activeCell="D23" sqref="D23"/>
    </sheetView>
  </sheetViews>
  <sheetFormatPr defaultColWidth="9.140625" defaultRowHeight="12" x14ac:dyDescent="0.2"/>
  <cols>
    <col min="1" max="1" width="6.7109375" style="2" customWidth="1"/>
    <col min="2" max="3" width="7.7109375" style="2" customWidth="1"/>
    <col min="4" max="4" width="75.7109375" style="2" customWidth="1"/>
    <col min="5" max="5" width="8.7109375" style="3" customWidth="1"/>
    <col min="6" max="6" width="10.7109375" style="3" customWidth="1"/>
    <col min="7" max="7" width="15.7109375" style="5" customWidth="1"/>
    <col min="8" max="8" width="15.7109375" style="8" customWidth="1"/>
    <col min="9" max="16384" width="9.140625" style="2"/>
  </cols>
  <sheetData>
    <row r="1" spans="2:8" ht="16.5" x14ac:dyDescent="0.3">
      <c r="B1" s="444"/>
      <c r="C1" s="444"/>
      <c r="D1" s="444"/>
      <c r="E1" s="444"/>
      <c r="F1" s="444"/>
      <c r="G1" s="444"/>
      <c r="H1" s="444"/>
    </row>
    <row r="2" spans="2:8" s="284" customFormat="1" ht="16.5" x14ac:dyDescent="0.3">
      <c r="B2" s="280"/>
      <c r="C2" s="280"/>
      <c r="D2" s="123"/>
      <c r="E2" s="281"/>
      <c r="F2" s="281"/>
      <c r="G2" s="282"/>
      <c r="H2" s="283"/>
    </row>
    <row r="3" spans="2:8" s="284" customFormat="1" ht="16.5" x14ac:dyDescent="0.3">
      <c r="B3" s="280"/>
      <c r="C3" s="280"/>
      <c r="D3" s="123"/>
      <c r="E3" s="281"/>
      <c r="F3" s="281"/>
      <c r="G3" s="282"/>
      <c r="H3" s="283"/>
    </row>
    <row r="4" spans="2:8" s="284" customFormat="1" ht="16.5" x14ac:dyDescent="0.3">
      <c r="B4" s="280"/>
      <c r="C4" s="280"/>
      <c r="D4" s="123"/>
      <c r="E4" s="281"/>
      <c r="F4" s="281"/>
      <c r="G4" s="282"/>
      <c r="H4" s="283"/>
    </row>
    <row r="5" spans="2:8" s="284" customFormat="1" ht="16.5" x14ac:dyDescent="0.3">
      <c r="B5" s="280"/>
      <c r="C5" s="280"/>
      <c r="D5" s="123"/>
      <c r="E5" s="281"/>
      <c r="F5" s="281"/>
      <c r="G5" s="282"/>
      <c r="H5" s="283"/>
    </row>
    <row r="6" spans="2:8" s="284" customFormat="1" ht="16.5" x14ac:dyDescent="0.3">
      <c r="B6" s="280"/>
      <c r="C6" s="280"/>
      <c r="D6" s="123"/>
      <c r="E6" s="281"/>
      <c r="F6" s="281"/>
      <c r="G6" s="282"/>
      <c r="H6" s="283"/>
    </row>
    <row r="7" spans="2:8" s="284" customFormat="1" ht="16.5" x14ac:dyDescent="0.3">
      <c r="B7" s="280"/>
      <c r="C7" s="280"/>
      <c r="D7" s="123"/>
      <c r="E7" s="281"/>
      <c r="F7" s="281"/>
      <c r="G7" s="282"/>
      <c r="H7" s="283"/>
    </row>
    <row r="8" spans="2:8" s="284" customFormat="1" ht="16.5" x14ac:dyDescent="0.3">
      <c r="B8" s="280"/>
      <c r="C8" s="280"/>
      <c r="D8" s="123"/>
      <c r="E8" s="281"/>
      <c r="F8" s="281"/>
      <c r="G8" s="282"/>
      <c r="H8" s="283"/>
    </row>
    <row r="9" spans="2:8" s="284" customFormat="1" ht="16.5" x14ac:dyDescent="0.3">
      <c r="B9" s="280"/>
      <c r="C9" s="280"/>
      <c r="D9" s="123"/>
      <c r="E9" s="281"/>
      <c r="F9" s="281"/>
      <c r="G9" s="282"/>
      <c r="H9" s="283"/>
    </row>
    <row r="10" spans="2:8" s="284" customFormat="1" ht="16.5" x14ac:dyDescent="0.3">
      <c r="B10" s="280"/>
      <c r="C10" s="280"/>
      <c r="D10" s="123"/>
      <c r="E10" s="281"/>
      <c r="F10" s="281"/>
      <c r="G10" s="282"/>
      <c r="H10" s="283"/>
    </row>
    <row r="11" spans="2:8" s="284" customFormat="1" ht="16.5" x14ac:dyDescent="0.3">
      <c r="B11" s="280"/>
      <c r="C11" s="280"/>
      <c r="D11" s="123"/>
      <c r="E11" s="281"/>
      <c r="F11" s="281"/>
      <c r="G11" s="282"/>
      <c r="H11" s="283"/>
    </row>
    <row r="12" spans="2:8" s="284" customFormat="1" ht="16.5" x14ac:dyDescent="0.3">
      <c r="B12" s="280"/>
      <c r="C12" s="280"/>
      <c r="D12" s="123"/>
      <c r="E12" s="281"/>
      <c r="F12" s="281"/>
      <c r="G12" s="282"/>
      <c r="H12" s="283"/>
    </row>
    <row r="13" spans="2:8" s="284" customFormat="1" ht="16.5" x14ac:dyDescent="0.3">
      <c r="B13" s="280"/>
      <c r="C13" s="280"/>
      <c r="D13" s="123"/>
      <c r="E13" s="281"/>
      <c r="F13" s="281"/>
      <c r="G13" s="282"/>
      <c r="H13" s="283"/>
    </row>
    <row r="14" spans="2:8" s="284" customFormat="1" ht="16.5" x14ac:dyDescent="0.3">
      <c r="B14" s="280"/>
      <c r="C14" s="280"/>
      <c r="D14" s="123"/>
      <c r="E14" s="281"/>
      <c r="F14" s="281"/>
      <c r="G14" s="282"/>
      <c r="H14" s="283"/>
    </row>
    <row r="15" spans="2:8" s="284" customFormat="1" ht="16.5" x14ac:dyDescent="0.3">
      <c r="B15" s="280"/>
      <c r="C15" s="280"/>
      <c r="D15" s="123"/>
      <c r="E15" s="281"/>
      <c r="F15" s="281"/>
      <c r="G15" s="282"/>
      <c r="H15" s="283"/>
    </row>
    <row r="16" spans="2:8" s="284" customFormat="1" ht="16.5" x14ac:dyDescent="0.3">
      <c r="B16" s="280"/>
      <c r="C16" s="280"/>
      <c r="D16" s="123"/>
      <c r="E16" s="281"/>
      <c r="F16" s="281"/>
      <c r="G16" s="282"/>
      <c r="H16" s="283"/>
    </row>
    <row r="17" spans="2:8" s="284" customFormat="1" ht="16.5" x14ac:dyDescent="0.3">
      <c r="B17" s="280"/>
      <c r="C17" s="280"/>
      <c r="D17" s="123"/>
      <c r="E17" s="281"/>
      <c r="F17" s="281"/>
      <c r="G17" s="282"/>
      <c r="H17" s="283"/>
    </row>
    <row r="18" spans="2:8" s="290" customFormat="1" ht="16.5" x14ac:dyDescent="0.2">
      <c r="B18" s="285"/>
      <c r="C18" s="285"/>
      <c r="D18" s="286"/>
      <c r="E18" s="287"/>
      <c r="F18" s="287"/>
      <c r="G18" s="288"/>
      <c r="H18" s="289"/>
    </row>
    <row r="19" spans="2:8" s="290" customFormat="1" ht="16.5" x14ac:dyDescent="0.2">
      <c r="B19" s="285"/>
      <c r="C19" s="285"/>
      <c r="D19" s="286"/>
      <c r="E19" s="287"/>
      <c r="F19" s="287"/>
      <c r="G19" s="288"/>
      <c r="H19" s="289"/>
    </row>
    <row r="20" spans="2:8" s="290" customFormat="1" ht="16.5" x14ac:dyDescent="0.3">
      <c r="B20" s="285"/>
      <c r="C20" s="285"/>
      <c r="D20" s="287"/>
      <c r="E20" s="287"/>
      <c r="F20" s="287"/>
      <c r="G20" s="288"/>
      <c r="H20" s="283"/>
    </row>
    <row r="21" spans="2:8" s="284" customFormat="1" ht="16.5" x14ac:dyDescent="0.2">
      <c r="B21" s="291"/>
      <c r="C21" s="291"/>
      <c r="D21" s="292"/>
      <c r="E21" s="293"/>
      <c r="F21" s="293"/>
      <c r="G21" s="275"/>
      <c r="H21" s="294"/>
    </row>
    <row r="22" spans="2:8" s="284" customFormat="1" ht="16.5" x14ac:dyDescent="0.2">
      <c r="B22" s="285"/>
      <c r="C22" s="285"/>
      <c r="D22" s="295"/>
      <c r="E22" s="293"/>
      <c r="F22" s="293"/>
      <c r="G22" s="275"/>
      <c r="H22" s="294"/>
    </row>
    <row r="23" spans="2:8" s="284" customFormat="1" ht="16.5" x14ac:dyDescent="0.2">
      <c r="B23" s="291"/>
      <c r="C23" s="291"/>
      <c r="D23" s="296"/>
      <c r="E23" s="293"/>
      <c r="F23" s="293"/>
      <c r="G23" s="275"/>
      <c r="H23" s="294"/>
    </row>
    <row r="24" spans="2:8" s="284" customFormat="1" ht="16.5" x14ac:dyDescent="0.3">
      <c r="B24" s="276"/>
      <c r="C24" s="276"/>
      <c r="D24" s="297"/>
      <c r="E24" s="279"/>
      <c r="F24" s="298"/>
      <c r="G24" s="299"/>
      <c r="H24" s="300"/>
    </row>
    <row r="25" spans="2:8" s="284" customFormat="1" ht="16.5" x14ac:dyDescent="0.3">
      <c r="B25" s="276"/>
      <c r="C25" s="276"/>
      <c r="D25" s="34"/>
      <c r="E25" s="279"/>
      <c r="F25" s="298"/>
      <c r="G25" s="299"/>
      <c r="H25" s="300"/>
    </row>
    <row r="26" spans="2:8" s="284" customFormat="1" ht="16.5" x14ac:dyDescent="0.3">
      <c r="B26" s="276"/>
      <c r="C26" s="276"/>
      <c r="D26" s="34"/>
      <c r="E26" s="279"/>
      <c r="F26" s="298"/>
      <c r="G26" s="299"/>
      <c r="H26" s="300"/>
    </row>
    <row r="27" spans="2:8" s="284" customFormat="1" ht="16.5" x14ac:dyDescent="0.3">
      <c r="B27" s="276"/>
      <c r="C27" s="276"/>
      <c r="D27" s="34"/>
      <c r="E27" s="279"/>
      <c r="F27" s="298"/>
      <c r="G27" s="299"/>
      <c r="H27" s="300"/>
    </row>
    <row r="28" spans="2:8" s="284" customFormat="1" ht="16.5" x14ac:dyDescent="0.3">
      <c r="B28" s="276"/>
      <c r="C28" s="276"/>
      <c r="D28" s="34"/>
      <c r="E28" s="279"/>
      <c r="F28" s="298"/>
      <c r="G28" s="299"/>
      <c r="H28" s="300"/>
    </row>
    <row r="29" spans="2:8" s="284" customFormat="1" ht="16.5" x14ac:dyDescent="0.3">
      <c r="B29" s="276"/>
      <c r="C29" s="276"/>
      <c r="D29" s="34"/>
      <c r="E29" s="279"/>
      <c r="F29" s="298"/>
      <c r="G29" s="299"/>
      <c r="H29" s="300"/>
    </row>
    <row r="30" spans="2:8" s="284" customFormat="1" ht="16.5" x14ac:dyDescent="0.3">
      <c r="B30" s="276"/>
      <c r="C30" s="276"/>
      <c r="D30" s="34"/>
      <c r="E30" s="279"/>
      <c r="F30" s="298"/>
      <c r="G30" s="299"/>
      <c r="H30" s="300"/>
    </row>
    <row r="31" spans="2:8" s="284" customFormat="1" ht="16.5" x14ac:dyDescent="0.3">
      <c r="B31" s="276"/>
      <c r="C31" s="276"/>
      <c r="D31" s="35"/>
      <c r="E31" s="279"/>
      <c r="F31" s="275"/>
      <c r="G31" s="299"/>
      <c r="H31" s="300"/>
    </row>
    <row r="32" spans="2:8" s="284" customFormat="1" ht="17.25" thickBot="1" x14ac:dyDescent="0.35">
      <c r="B32" s="276"/>
      <c r="C32" s="276"/>
      <c r="D32" s="35"/>
      <c r="E32" s="279"/>
      <c r="F32" s="275"/>
      <c r="G32" s="299"/>
      <c r="H32" s="300"/>
    </row>
    <row r="33" spans="2:8" s="284" customFormat="1" ht="16.5" customHeight="1" x14ac:dyDescent="0.2">
      <c r="B33" s="445" t="s">
        <v>778</v>
      </c>
      <c r="C33" s="446"/>
      <c r="D33" s="446"/>
      <c r="E33" s="446"/>
      <c r="F33" s="446"/>
      <c r="G33" s="446"/>
      <c r="H33" s="447"/>
    </row>
    <row r="34" spans="2:8" s="284" customFormat="1" ht="16.5" customHeight="1" x14ac:dyDescent="0.2">
      <c r="B34" s="448"/>
      <c r="C34" s="449"/>
      <c r="D34" s="449"/>
      <c r="E34" s="449"/>
      <c r="F34" s="449"/>
      <c r="G34" s="449"/>
      <c r="H34" s="450"/>
    </row>
    <row r="35" spans="2:8" s="284" customFormat="1" ht="16.5" customHeight="1" x14ac:dyDescent="0.2">
      <c r="B35" s="448"/>
      <c r="C35" s="449"/>
      <c r="D35" s="449"/>
      <c r="E35" s="449"/>
      <c r="F35" s="449"/>
      <c r="G35" s="449"/>
      <c r="H35" s="450"/>
    </row>
    <row r="36" spans="2:8" s="284" customFormat="1" ht="16.5" customHeight="1" thickBot="1" x14ac:dyDescent="0.25">
      <c r="B36" s="451"/>
      <c r="C36" s="452"/>
      <c r="D36" s="452"/>
      <c r="E36" s="452"/>
      <c r="F36" s="452"/>
      <c r="G36" s="452"/>
      <c r="H36" s="453"/>
    </row>
    <row r="37" spans="2:8" s="284" customFormat="1" ht="16.5" x14ac:dyDescent="0.3">
      <c r="B37" s="277"/>
      <c r="C37" s="277"/>
      <c r="D37" s="35"/>
      <c r="E37" s="279"/>
      <c r="F37" s="298"/>
      <c r="G37" s="299"/>
      <c r="H37" s="300"/>
    </row>
    <row r="38" spans="2:8" s="284" customFormat="1" ht="16.5" x14ac:dyDescent="0.3">
      <c r="B38" s="277"/>
      <c r="C38" s="277"/>
      <c r="D38" s="35"/>
      <c r="E38" s="279"/>
      <c r="F38" s="298"/>
      <c r="G38" s="299"/>
      <c r="H38" s="300"/>
    </row>
    <row r="39" spans="2:8" s="284" customFormat="1" ht="16.5" x14ac:dyDescent="0.3">
      <c r="B39" s="277"/>
      <c r="C39" s="277"/>
      <c r="D39" s="35"/>
      <c r="E39" s="279"/>
      <c r="F39" s="298"/>
      <c r="G39" s="299"/>
      <c r="H39" s="300"/>
    </row>
    <row r="40" spans="2:8" s="284" customFormat="1" ht="16.5" x14ac:dyDescent="0.3">
      <c r="B40" s="276"/>
      <c r="C40" s="276"/>
      <c r="D40" s="34"/>
      <c r="E40" s="279"/>
      <c r="F40" s="298"/>
      <c r="G40" s="299"/>
      <c r="H40" s="300"/>
    </row>
    <row r="41" spans="2:8" s="284" customFormat="1" ht="16.5" x14ac:dyDescent="0.3">
      <c r="B41" s="276"/>
      <c r="C41" s="276"/>
      <c r="D41" s="35"/>
      <c r="E41" s="279"/>
      <c r="F41" s="298"/>
      <c r="G41" s="299"/>
      <c r="H41" s="300"/>
    </row>
    <row r="42" spans="2:8" s="284" customFormat="1" ht="16.5" x14ac:dyDescent="0.3">
      <c r="B42" s="276"/>
      <c r="C42" s="276"/>
      <c r="D42" s="35"/>
      <c r="E42" s="279"/>
      <c r="F42" s="298"/>
      <c r="G42" s="299"/>
      <c r="H42" s="300"/>
    </row>
    <row r="43" spans="2:8" s="284" customFormat="1" ht="16.5" x14ac:dyDescent="0.3">
      <c r="B43" s="276"/>
      <c r="C43" s="276"/>
      <c r="D43" s="35"/>
      <c r="E43" s="279"/>
      <c r="F43" s="298"/>
      <c r="G43" s="299"/>
      <c r="H43" s="300"/>
    </row>
    <row r="44" spans="2:8" s="284" customFormat="1" ht="16.5" x14ac:dyDescent="0.2">
      <c r="B44" s="291"/>
      <c r="C44" s="291"/>
      <c r="D44" s="296"/>
      <c r="E44" s="293"/>
      <c r="F44" s="293"/>
      <c r="G44" s="275"/>
      <c r="H44" s="294"/>
    </row>
    <row r="45" spans="2:8" s="284" customFormat="1" ht="16.5" x14ac:dyDescent="0.3">
      <c r="B45" s="276"/>
      <c r="C45" s="276"/>
      <c r="D45" s="297"/>
      <c r="E45" s="279"/>
      <c r="F45" s="278"/>
      <c r="G45" s="301"/>
      <c r="H45" s="300"/>
    </row>
    <row r="46" spans="2:8" s="284" customFormat="1" ht="16.5" x14ac:dyDescent="0.3">
      <c r="B46" s="276"/>
      <c r="C46" s="276"/>
      <c r="D46" s="34"/>
      <c r="E46" s="279"/>
      <c r="F46" s="302"/>
      <c r="G46" s="301"/>
      <c r="H46" s="300"/>
    </row>
    <row r="47" spans="2:8" s="284" customFormat="1" ht="16.5" x14ac:dyDescent="0.3">
      <c r="B47" s="276"/>
      <c r="C47" s="276"/>
      <c r="D47" s="34"/>
      <c r="E47" s="279"/>
      <c r="F47" s="298"/>
      <c r="G47" s="299"/>
      <c r="H47" s="300"/>
    </row>
    <row r="48" spans="2:8" s="284" customFormat="1" ht="16.5" x14ac:dyDescent="0.3">
      <c r="B48" s="276"/>
      <c r="C48" s="276"/>
      <c r="D48" s="34"/>
      <c r="E48" s="279"/>
      <c r="F48" s="298"/>
      <c r="G48" s="299"/>
      <c r="H48" s="300"/>
    </row>
    <row r="49" spans="2:8" s="284" customFormat="1" ht="16.5" x14ac:dyDescent="0.3">
      <c r="B49" s="276"/>
      <c r="C49" s="276"/>
      <c r="D49" s="34"/>
      <c r="E49" s="279"/>
      <c r="F49" s="298"/>
      <c r="G49" s="299"/>
      <c r="H49" s="300"/>
    </row>
    <row r="50" spans="2:8" s="284" customFormat="1" ht="16.5" x14ac:dyDescent="0.2">
      <c r="B50" s="291"/>
      <c r="C50" s="291"/>
      <c r="D50" s="296"/>
      <c r="E50" s="293"/>
      <c r="F50" s="293"/>
      <c r="G50" s="275"/>
      <c r="H50" s="294"/>
    </row>
    <row r="51" spans="2:8" s="284" customFormat="1" ht="16.5" x14ac:dyDescent="0.3">
      <c r="B51" s="276"/>
      <c r="C51" s="276"/>
      <c r="D51" s="297"/>
      <c r="E51" s="279"/>
      <c r="F51" s="303"/>
      <c r="G51" s="304"/>
      <c r="H51" s="300"/>
    </row>
    <row r="52" spans="2:8" s="284" customFormat="1" ht="16.5" x14ac:dyDescent="0.3">
      <c r="B52" s="276"/>
      <c r="C52" s="276"/>
      <c r="D52" s="34"/>
      <c r="E52" s="279"/>
      <c r="F52" s="303"/>
      <c r="G52" s="304"/>
      <c r="H52" s="300"/>
    </row>
    <row r="53" spans="2:8" s="284" customFormat="1" ht="16.5" x14ac:dyDescent="0.3">
      <c r="B53" s="276"/>
      <c r="C53" s="276"/>
      <c r="D53" s="34"/>
      <c r="E53" s="279"/>
      <c r="F53" s="299"/>
      <c r="G53" s="299"/>
      <c r="H53" s="300"/>
    </row>
    <row r="54" spans="2:8" s="284" customFormat="1" ht="16.5" x14ac:dyDescent="0.3">
      <c r="B54" s="276"/>
      <c r="C54" s="276"/>
      <c r="D54" s="35"/>
      <c r="E54" s="279"/>
      <c r="F54" s="299"/>
      <c r="G54" s="299"/>
      <c r="H54" s="300"/>
    </row>
    <row r="55" spans="2:8" s="284" customFormat="1" ht="16.5" x14ac:dyDescent="0.3">
      <c r="B55" s="276"/>
      <c r="C55" s="276"/>
      <c r="D55" s="35"/>
      <c r="E55" s="279"/>
      <c r="F55" s="299"/>
      <c r="G55" s="299"/>
      <c r="H55" s="300"/>
    </row>
    <row r="56" spans="2:8" s="284" customFormat="1" ht="16.5" x14ac:dyDescent="0.3">
      <c r="B56" s="276"/>
      <c r="C56" s="276"/>
      <c r="D56" s="34"/>
      <c r="E56" s="279"/>
      <c r="F56" s="299"/>
      <c r="G56" s="299"/>
      <c r="H56" s="300"/>
    </row>
    <row r="57" spans="2:8" s="284" customFormat="1" ht="16.5" x14ac:dyDescent="0.3">
      <c r="B57" s="276"/>
      <c r="C57" s="276"/>
      <c r="D57" s="34"/>
      <c r="E57" s="279"/>
      <c r="F57" s="303"/>
      <c r="G57" s="304"/>
      <c r="H57" s="300"/>
    </row>
    <row r="58" spans="2:8" s="284" customFormat="1" ht="16.5" x14ac:dyDescent="0.3">
      <c r="B58" s="276"/>
      <c r="C58" s="276"/>
      <c r="D58" s="35"/>
      <c r="E58" s="279"/>
      <c r="F58" s="299"/>
      <c r="G58" s="305"/>
      <c r="H58" s="300"/>
    </row>
    <row r="59" spans="2:8" s="284" customFormat="1" ht="16.5" x14ac:dyDescent="0.3">
      <c r="B59" s="276"/>
      <c r="C59" s="276"/>
      <c r="D59" s="35"/>
      <c r="E59" s="279"/>
      <c r="F59" s="299"/>
      <c r="G59" s="305"/>
      <c r="H59" s="300"/>
    </row>
    <row r="60" spans="2:8" s="284" customFormat="1" ht="16.5" x14ac:dyDescent="0.3">
      <c r="B60" s="276"/>
      <c r="C60" s="276"/>
      <c r="D60" s="35"/>
      <c r="E60" s="279"/>
      <c r="F60" s="299"/>
      <c r="G60" s="305"/>
      <c r="H60" s="300"/>
    </row>
    <row r="61" spans="2:8" s="284" customFormat="1" ht="16.5" x14ac:dyDescent="0.3">
      <c r="B61" s="276"/>
      <c r="C61" s="276"/>
      <c r="D61" s="35"/>
      <c r="E61" s="279"/>
      <c r="F61" s="299"/>
      <c r="G61" s="305"/>
      <c r="H61" s="300"/>
    </row>
    <row r="62" spans="2:8" s="284" customFormat="1" ht="16.5" x14ac:dyDescent="0.3">
      <c r="B62" s="276"/>
      <c r="C62" s="276"/>
      <c r="D62" s="35"/>
      <c r="E62" s="279"/>
      <c r="F62" s="299"/>
      <c r="G62" s="305"/>
      <c r="H62" s="300"/>
    </row>
    <row r="63" spans="2:8" s="284" customFormat="1" ht="16.5" x14ac:dyDescent="0.3">
      <c r="B63" s="276"/>
      <c r="C63" s="276"/>
      <c r="D63" s="35"/>
      <c r="E63" s="279"/>
      <c r="F63" s="299"/>
      <c r="G63" s="305"/>
      <c r="H63" s="300"/>
    </row>
    <row r="64" spans="2:8" s="284" customFormat="1" ht="16.5" x14ac:dyDescent="0.3">
      <c r="B64" s="276"/>
      <c r="C64" s="276"/>
      <c r="D64" s="35"/>
      <c r="E64" s="279"/>
      <c r="F64" s="299"/>
      <c r="G64" s="305"/>
      <c r="H64" s="300"/>
    </row>
    <row r="65" spans="2:8" s="284" customFormat="1" ht="16.5" x14ac:dyDescent="0.3">
      <c r="B65" s="276"/>
      <c r="C65" s="276"/>
      <c r="D65" s="35"/>
      <c r="E65" s="279"/>
      <c r="F65" s="299"/>
      <c r="G65" s="305"/>
      <c r="H65" s="300"/>
    </row>
    <row r="66" spans="2:8" s="284" customFormat="1" ht="16.5" x14ac:dyDescent="0.3">
      <c r="B66" s="276"/>
      <c r="C66" s="276"/>
      <c r="D66" s="35"/>
      <c r="E66" s="279"/>
      <c r="F66" s="299"/>
      <c r="G66" s="305"/>
      <c r="H66" s="300"/>
    </row>
    <row r="67" spans="2:8" s="284" customFormat="1" ht="16.5" x14ac:dyDescent="0.3">
      <c r="B67" s="276"/>
      <c r="C67" s="276"/>
      <c r="D67" s="35"/>
      <c r="E67" s="279"/>
      <c r="F67" s="299"/>
      <c r="G67" s="305"/>
      <c r="H67" s="300"/>
    </row>
    <row r="68" spans="2:8" s="284" customFormat="1" ht="16.5" x14ac:dyDescent="0.3">
      <c r="B68" s="276"/>
      <c r="C68" s="276"/>
      <c r="D68" s="35"/>
      <c r="E68" s="279"/>
      <c r="F68" s="299"/>
      <c r="G68" s="305"/>
      <c r="H68" s="300"/>
    </row>
    <row r="69" spans="2:8" s="284" customFormat="1" ht="16.5" x14ac:dyDescent="0.3">
      <c r="B69" s="276"/>
      <c r="C69" s="276"/>
      <c r="D69" s="35"/>
      <c r="E69" s="279"/>
      <c r="F69" s="299"/>
      <c r="G69" s="305"/>
      <c r="H69" s="300"/>
    </row>
    <row r="70" spans="2:8" s="284" customFormat="1" ht="16.5" x14ac:dyDescent="0.3">
      <c r="B70" s="276"/>
      <c r="C70" s="276"/>
      <c r="D70" s="35"/>
      <c r="E70" s="279"/>
      <c r="F70" s="299"/>
      <c r="G70" s="305"/>
      <c r="H70" s="300"/>
    </row>
    <row r="71" spans="2:8" s="284" customFormat="1" ht="16.5" x14ac:dyDescent="0.3">
      <c r="B71" s="276"/>
      <c r="C71" s="276"/>
      <c r="D71" s="35"/>
      <c r="E71" s="279"/>
      <c r="F71" s="299"/>
      <c r="G71" s="305"/>
      <c r="H71" s="300"/>
    </row>
    <row r="72" spans="2:8" s="284" customFormat="1" ht="16.5" x14ac:dyDescent="0.3">
      <c r="B72" s="276"/>
      <c r="C72" s="276"/>
      <c r="D72" s="35"/>
      <c r="E72" s="279"/>
      <c r="F72" s="299"/>
      <c r="G72" s="305"/>
      <c r="H72" s="300"/>
    </row>
    <row r="73" spans="2:8" s="284" customFormat="1" ht="16.5" x14ac:dyDescent="0.3">
      <c r="B73" s="276"/>
      <c r="C73" s="276"/>
      <c r="D73" s="35"/>
      <c r="E73" s="279"/>
      <c r="F73" s="299"/>
      <c r="G73" s="305"/>
      <c r="H73" s="300"/>
    </row>
    <row r="74" spans="2:8" s="284" customFormat="1" ht="16.5" x14ac:dyDescent="0.3">
      <c r="B74" s="276"/>
      <c r="C74" s="276"/>
      <c r="D74" s="35"/>
      <c r="E74" s="279"/>
      <c r="F74" s="299"/>
      <c r="G74" s="305"/>
      <c r="H74" s="300"/>
    </row>
    <row r="75" spans="2:8" s="284" customFormat="1" ht="16.5" x14ac:dyDescent="0.3">
      <c r="B75" s="276"/>
      <c r="C75" s="276"/>
      <c r="D75" s="35"/>
      <c r="E75" s="279"/>
      <c r="F75" s="299"/>
      <c r="G75" s="305"/>
      <c r="H75" s="300"/>
    </row>
    <row r="76" spans="2:8" s="284" customFormat="1" ht="16.5" x14ac:dyDescent="0.3">
      <c r="B76" s="276"/>
      <c r="C76" s="276"/>
      <c r="D76" s="35"/>
      <c r="E76" s="279"/>
      <c r="F76" s="299"/>
      <c r="G76" s="305"/>
      <c r="H76" s="300"/>
    </row>
    <row r="77" spans="2:8" s="284" customFormat="1" ht="16.5" x14ac:dyDescent="0.3">
      <c r="B77" s="276"/>
      <c r="C77" s="276"/>
      <c r="D77" s="35"/>
      <c r="E77" s="279"/>
      <c r="F77" s="299"/>
      <c r="G77" s="305"/>
      <c r="H77" s="300"/>
    </row>
    <row r="78" spans="2:8" s="284" customFormat="1" ht="16.5" x14ac:dyDescent="0.3">
      <c r="B78" s="276"/>
      <c r="C78" s="276"/>
      <c r="D78" s="35"/>
      <c r="E78" s="279"/>
      <c r="F78" s="299"/>
      <c r="G78" s="305"/>
      <c r="H78" s="300"/>
    </row>
    <row r="79" spans="2:8" s="284" customFormat="1" ht="16.5" x14ac:dyDescent="0.3">
      <c r="B79" s="276"/>
      <c r="C79" s="276"/>
      <c r="D79" s="35"/>
      <c r="E79" s="279"/>
      <c r="F79" s="299"/>
      <c r="G79" s="305"/>
      <c r="H79" s="300"/>
    </row>
    <row r="80" spans="2:8" s="284" customFormat="1" ht="16.5" x14ac:dyDescent="0.3">
      <c r="B80" s="276"/>
      <c r="C80" s="276"/>
      <c r="D80" s="35"/>
      <c r="E80" s="279"/>
      <c r="F80" s="299"/>
      <c r="G80" s="305"/>
      <c r="H80" s="300"/>
    </row>
    <row r="81" spans="2:8" s="284" customFormat="1" ht="16.5" x14ac:dyDescent="0.2">
      <c r="B81" s="291"/>
      <c r="C81" s="291"/>
      <c r="D81" s="296"/>
      <c r="E81" s="293"/>
      <c r="F81" s="293"/>
      <c r="G81" s="275"/>
      <c r="H81" s="294"/>
    </row>
    <row r="82" spans="2:8" s="284" customFormat="1" ht="16.5" x14ac:dyDescent="0.2">
      <c r="B82" s="291"/>
      <c r="C82" s="291"/>
      <c r="D82" s="306"/>
      <c r="E82" s="293"/>
      <c r="F82" s="293"/>
      <c r="G82" s="275"/>
      <c r="H82" s="294"/>
    </row>
    <row r="83" spans="2:8" s="284" customFormat="1" ht="16.5" x14ac:dyDescent="0.2">
      <c r="B83" s="291"/>
      <c r="C83" s="291"/>
      <c r="D83" s="296"/>
      <c r="E83" s="293"/>
      <c r="F83" s="293"/>
      <c r="G83" s="275"/>
      <c r="H83" s="294"/>
    </row>
    <row r="84" spans="2:8" s="284" customFormat="1" ht="16.5" x14ac:dyDescent="0.3">
      <c r="B84" s="291"/>
      <c r="C84" s="291"/>
      <c r="D84" s="296"/>
      <c r="E84" s="279"/>
      <c r="F84" s="293"/>
      <c r="G84" s="275"/>
      <c r="H84" s="300"/>
    </row>
    <row r="85" spans="2:8" s="284" customFormat="1" ht="16.5" x14ac:dyDescent="0.2">
      <c r="B85" s="291"/>
      <c r="C85" s="291"/>
      <c r="D85" s="307"/>
      <c r="E85" s="293"/>
      <c r="F85" s="293"/>
      <c r="G85" s="275"/>
      <c r="H85" s="294"/>
    </row>
    <row r="86" spans="2:8" s="284" customFormat="1" ht="16.5" x14ac:dyDescent="0.2">
      <c r="B86" s="291"/>
      <c r="C86" s="291"/>
      <c r="D86" s="296"/>
      <c r="E86" s="293"/>
      <c r="F86" s="293"/>
      <c r="G86" s="275"/>
      <c r="H86" s="294"/>
    </row>
    <row r="87" spans="2:8" s="284" customFormat="1" ht="16.5" x14ac:dyDescent="0.2">
      <c r="B87" s="291"/>
      <c r="C87" s="291"/>
      <c r="D87" s="296"/>
      <c r="E87" s="293"/>
      <c r="F87" s="293"/>
      <c r="G87" s="275"/>
      <c r="H87" s="294"/>
    </row>
    <row r="88" spans="2:8" s="284" customFormat="1" ht="16.5" x14ac:dyDescent="0.3">
      <c r="B88" s="291"/>
      <c r="C88" s="291"/>
      <c r="D88" s="307"/>
      <c r="E88" s="293"/>
      <c r="F88" s="299"/>
      <c r="G88" s="305"/>
      <c r="H88" s="300"/>
    </row>
    <row r="89" spans="2:8" s="284" customFormat="1" x14ac:dyDescent="0.2">
      <c r="E89" s="308"/>
      <c r="F89" s="308"/>
      <c r="G89" s="309"/>
      <c r="H89" s="310"/>
    </row>
    <row r="90" spans="2:8" s="284" customFormat="1" x14ac:dyDescent="0.2">
      <c r="E90" s="308"/>
      <c r="F90" s="308"/>
      <c r="G90" s="309"/>
      <c r="H90" s="310"/>
    </row>
    <row r="91" spans="2:8" s="284" customFormat="1" x14ac:dyDescent="0.2">
      <c r="E91" s="308"/>
      <c r="F91" s="308"/>
      <c r="G91" s="309"/>
      <c r="H91" s="310"/>
    </row>
    <row r="92" spans="2:8" s="284" customFormat="1" x14ac:dyDescent="0.2">
      <c r="E92" s="308"/>
      <c r="F92" s="308"/>
      <c r="G92" s="309"/>
      <c r="H92" s="310"/>
    </row>
    <row r="93" spans="2:8" s="284" customFormat="1" x14ac:dyDescent="0.2">
      <c r="E93" s="308"/>
      <c r="F93" s="308"/>
      <c r="G93" s="309"/>
      <c r="H93" s="310"/>
    </row>
    <row r="94" spans="2:8" s="284" customFormat="1" x14ac:dyDescent="0.2">
      <c r="E94" s="308"/>
      <c r="F94" s="308"/>
      <c r="G94" s="309"/>
      <c r="H94" s="310"/>
    </row>
    <row r="95" spans="2:8" s="284" customFormat="1" x14ac:dyDescent="0.2">
      <c r="E95" s="308"/>
      <c r="F95" s="308"/>
      <c r="G95" s="309"/>
      <c r="H95" s="310"/>
    </row>
  </sheetData>
  <mergeCells count="2">
    <mergeCell ref="B1:H1"/>
    <mergeCell ref="B33:H36"/>
  </mergeCells>
  <pageMargins left="0.70866141732283505" right="0.70866141732283505" top="0.74803149606299202" bottom="0.74803149606299202" header="0.31496062992126" footer="0.31496062992126"/>
  <pageSetup paperSize="9" scale="59" firstPageNumber="75" fitToHeight="0" orientation="portrait" useFirstPageNumber="1" r:id="rId1"/>
  <headerFooter alignWithMargins="0">
    <oddFooter>&amp;C&amp;P&amp;RC2.2 - BILL OF QUANTITIES</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tabColor theme="3" tint="0.39997558519241921"/>
    <pageSetUpPr fitToPage="1"/>
  </sheetPr>
  <dimension ref="A1:I157"/>
  <sheetViews>
    <sheetView view="pageBreakPreview" topLeftCell="A88" zoomScale="80" zoomScaleNormal="130" zoomScaleSheetLayoutView="80" zoomScalePageLayoutView="130" workbookViewId="0">
      <selection activeCell="E108" sqref="E108"/>
    </sheetView>
  </sheetViews>
  <sheetFormatPr defaultColWidth="9.140625" defaultRowHeight="20.100000000000001" customHeight="1" x14ac:dyDescent="0.2"/>
  <cols>
    <col min="1" max="2" width="7.7109375" style="2" customWidth="1"/>
    <col min="3" max="3" width="75.7109375" style="2" customWidth="1"/>
    <col min="4" max="4" width="8.7109375" style="3" customWidth="1"/>
    <col min="5" max="5" width="10.7109375" style="3" customWidth="1"/>
    <col min="6" max="6" width="15.7109375" style="5" customWidth="1"/>
    <col min="7" max="7" width="15.7109375" style="8" customWidth="1"/>
    <col min="8" max="8" width="9.140625" style="2"/>
    <col min="9" max="9" width="18.5703125" style="2" customWidth="1"/>
    <col min="10" max="16384" width="9.140625" style="2"/>
  </cols>
  <sheetData>
    <row r="1" spans="1:7" s="6" customFormat="1" ht="20.100000000000001" customHeight="1" x14ac:dyDescent="0.2">
      <c r="A1" s="171" t="s">
        <v>0</v>
      </c>
      <c r="B1" s="171" t="s">
        <v>657</v>
      </c>
      <c r="C1" s="172" t="s">
        <v>1</v>
      </c>
      <c r="D1" s="173" t="s">
        <v>2</v>
      </c>
      <c r="E1" s="225" t="s">
        <v>9</v>
      </c>
      <c r="F1" s="228" t="s">
        <v>3</v>
      </c>
      <c r="G1" s="175" t="s">
        <v>68</v>
      </c>
    </row>
    <row r="2" spans="1:7" s="6" customFormat="1" ht="20.100000000000001" customHeight="1" x14ac:dyDescent="0.2">
      <c r="A2" s="220"/>
      <c r="B2" s="220"/>
      <c r="C2" s="221"/>
      <c r="D2" s="222"/>
      <c r="E2" s="226"/>
      <c r="F2" s="229"/>
      <c r="G2" s="224"/>
    </row>
    <row r="3" spans="1:7" s="6" customFormat="1" ht="20.100000000000001" customHeight="1" x14ac:dyDescent="0.3">
      <c r="A3" s="176"/>
      <c r="B3" s="176"/>
      <c r="C3" s="177"/>
      <c r="D3" s="177"/>
      <c r="E3" s="227"/>
      <c r="F3" s="230"/>
      <c r="G3" s="179"/>
    </row>
    <row r="4" spans="1:7" ht="18" customHeight="1" x14ac:dyDescent="0.2">
      <c r="A4" s="54"/>
      <c r="B4" s="367"/>
      <c r="C4" s="148"/>
      <c r="D4" s="54"/>
      <c r="E4" s="54"/>
      <c r="F4" s="16"/>
      <c r="G4" s="17"/>
    </row>
    <row r="5" spans="1:7" ht="18" customHeight="1" x14ac:dyDescent="0.3">
      <c r="A5" s="116">
        <v>2300</v>
      </c>
      <c r="B5" s="371"/>
      <c r="C5" s="465" t="s">
        <v>301</v>
      </c>
      <c r="D5" s="26"/>
      <c r="E5" s="269"/>
      <c r="F5" s="20"/>
      <c r="G5" s="21"/>
    </row>
    <row r="6" spans="1:7" ht="18" customHeight="1" x14ac:dyDescent="0.3">
      <c r="A6" s="93"/>
      <c r="B6" s="30"/>
      <c r="C6" s="465"/>
      <c r="D6" s="26"/>
      <c r="E6" s="269"/>
      <c r="F6" s="20"/>
      <c r="G6" s="21"/>
    </row>
    <row r="7" spans="1:7" ht="18" customHeight="1" x14ac:dyDescent="0.3">
      <c r="A7" s="93"/>
      <c r="B7" s="30"/>
      <c r="C7" s="311"/>
      <c r="D7" s="26"/>
      <c r="E7" s="269"/>
      <c r="F7" s="20"/>
      <c r="G7" s="21"/>
    </row>
    <row r="8" spans="1:7" ht="18" customHeight="1" x14ac:dyDescent="0.3">
      <c r="A8" s="26" t="s">
        <v>701</v>
      </c>
      <c r="B8" s="202"/>
      <c r="C8" s="91" t="s">
        <v>286</v>
      </c>
      <c r="D8" s="26"/>
      <c r="E8" s="112"/>
      <c r="F8" s="20"/>
      <c r="G8" s="21"/>
    </row>
    <row r="9" spans="1:7" ht="18" customHeight="1" x14ac:dyDescent="0.3">
      <c r="A9" s="26"/>
      <c r="B9" s="202"/>
      <c r="C9" s="93"/>
      <c r="D9" s="26"/>
      <c r="E9" s="93"/>
      <c r="F9" s="20"/>
      <c r="G9" s="21"/>
    </row>
    <row r="10" spans="1:7" ht="18" customHeight="1" x14ac:dyDescent="0.3">
      <c r="A10" s="26"/>
      <c r="B10" s="202" t="s">
        <v>657</v>
      </c>
      <c r="C10" s="93" t="s">
        <v>593</v>
      </c>
      <c r="D10" s="26" t="s">
        <v>35</v>
      </c>
      <c r="E10" s="321">
        <v>100</v>
      </c>
      <c r="F10" s="20"/>
      <c r="G10" s="29"/>
    </row>
    <row r="11" spans="1:7" ht="18" customHeight="1" x14ac:dyDescent="0.3">
      <c r="A11" s="26"/>
      <c r="B11" s="202"/>
      <c r="C11" s="94"/>
      <c r="D11" s="26"/>
      <c r="E11" s="93"/>
      <c r="F11" s="20"/>
      <c r="G11" s="21"/>
    </row>
    <row r="12" spans="1:7" ht="18" customHeight="1" x14ac:dyDescent="0.3">
      <c r="A12" s="26"/>
      <c r="B12" s="202" t="s">
        <v>657</v>
      </c>
      <c r="C12" s="93" t="s">
        <v>594</v>
      </c>
      <c r="D12" s="26"/>
      <c r="E12" s="93"/>
      <c r="F12" s="20"/>
      <c r="G12" s="21"/>
    </row>
    <row r="13" spans="1:7" ht="18" customHeight="1" x14ac:dyDescent="0.3">
      <c r="A13" s="26"/>
      <c r="B13" s="202"/>
      <c r="C13" s="95" t="s">
        <v>595</v>
      </c>
      <c r="D13" s="26" t="s">
        <v>35</v>
      </c>
      <c r="E13" s="321">
        <v>100</v>
      </c>
      <c r="F13" s="20"/>
      <c r="G13" s="29"/>
    </row>
    <row r="14" spans="1:7" ht="18" customHeight="1" x14ac:dyDescent="0.3">
      <c r="A14" s="26"/>
      <c r="B14" s="202"/>
      <c r="C14" s="380"/>
      <c r="D14" s="26"/>
      <c r="E14" s="26"/>
      <c r="F14" s="20"/>
      <c r="G14" s="21"/>
    </row>
    <row r="15" spans="1:7" ht="18" customHeight="1" x14ac:dyDescent="0.3">
      <c r="A15" s="26"/>
      <c r="B15" s="202" t="s">
        <v>657</v>
      </c>
      <c r="C15" s="93" t="s">
        <v>596</v>
      </c>
      <c r="D15" s="26"/>
      <c r="E15" s="321"/>
      <c r="F15" s="20"/>
      <c r="G15" s="29"/>
    </row>
    <row r="16" spans="1:7" ht="18" customHeight="1" x14ac:dyDescent="0.3">
      <c r="A16" s="26"/>
      <c r="B16" s="202"/>
      <c r="C16" s="95" t="s">
        <v>595</v>
      </c>
      <c r="D16" s="26" t="s">
        <v>35</v>
      </c>
      <c r="E16" s="321"/>
      <c r="F16" s="20"/>
      <c r="G16" s="29" t="s">
        <v>60</v>
      </c>
    </row>
    <row r="17" spans="1:9" ht="18" customHeight="1" x14ac:dyDescent="0.3">
      <c r="A17" s="26"/>
      <c r="B17" s="202"/>
      <c r="C17" s="95"/>
      <c r="D17" s="26"/>
      <c r="E17" s="321"/>
      <c r="F17" s="32"/>
      <c r="G17" s="29"/>
    </row>
    <row r="18" spans="1:9" ht="18" customHeight="1" x14ac:dyDescent="0.3">
      <c r="A18" s="26"/>
      <c r="B18" s="202" t="s">
        <v>657</v>
      </c>
      <c r="C18" s="93" t="s">
        <v>716</v>
      </c>
      <c r="D18" s="26"/>
      <c r="E18" s="321"/>
      <c r="F18" s="32"/>
      <c r="G18" s="29"/>
    </row>
    <row r="19" spans="1:9" ht="18" customHeight="1" x14ac:dyDescent="0.3">
      <c r="A19" s="26"/>
      <c r="B19" s="202"/>
      <c r="C19" s="95" t="s">
        <v>595</v>
      </c>
      <c r="D19" s="26" t="s">
        <v>35</v>
      </c>
      <c r="E19" s="321">
        <v>100</v>
      </c>
      <c r="F19" s="32"/>
      <c r="G19" s="29"/>
    </row>
    <row r="20" spans="1:9" ht="18" customHeight="1" x14ac:dyDescent="0.3">
      <c r="A20" s="26"/>
      <c r="B20" s="202"/>
      <c r="C20" s="93"/>
      <c r="D20" s="26"/>
      <c r="E20" s="93"/>
      <c r="F20" s="32"/>
      <c r="G20" s="21"/>
    </row>
    <row r="21" spans="1:9" ht="18" customHeight="1" x14ac:dyDescent="0.3">
      <c r="A21" s="26" t="s">
        <v>702</v>
      </c>
      <c r="B21" s="202"/>
      <c r="C21" s="91" t="s">
        <v>287</v>
      </c>
      <c r="D21" s="26"/>
      <c r="E21" s="112"/>
      <c r="F21" s="32"/>
      <c r="G21" s="21"/>
    </row>
    <row r="22" spans="1:9" ht="18" customHeight="1" x14ac:dyDescent="0.3">
      <c r="A22" s="26"/>
      <c r="B22" s="202"/>
      <c r="C22" s="93"/>
      <c r="D22" s="26"/>
      <c r="E22" s="112"/>
      <c r="F22" s="32"/>
      <c r="G22" s="21"/>
    </row>
    <row r="23" spans="1:9" ht="18" customHeight="1" x14ac:dyDescent="0.3">
      <c r="A23" s="26"/>
      <c r="B23" s="202" t="s">
        <v>657</v>
      </c>
      <c r="C23" s="93" t="s">
        <v>546</v>
      </c>
      <c r="D23" s="26"/>
      <c r="E23" s="112"/>
      <c r="F23" s="20"/>
      <c r="G23" s="21"/>
    </row>
    <row r="24" spans="1:9" ht="18" customHeight="1" x14ac:dyDescent="0.3">
      <c r="A24" s="26"/>
      <c r="B24" s="202"/>
      <c r="C24" s="95" t="s">
        <v>547</v>
      </c>
      <c r="D24" s="26" t="s">
        <v>35</v>
      </c>
      <c r="E24" s="89">
        <v>2000</v>
      </c>
      <c r="F24" s="20"/>
      <c r="G24" s="29"/>
      <c r="I24" s="2">
        <f>3630*2</f>
        <v>7260</v>
      </c>
    </row>
    <row r="25" spans="1:9" ht="18" customHeight="1" x14ac:dyDescent="0.3">
      <c r="A25" s="26"/>
      <c r="B25" s="202"/>
      <c r="C25" s="93"/>
      <c r="D25" s="26"/>
      <c r="E25" s="112"/>
      <c r="F25" s="20"/>
      <c r="G25" s="21"/>
    </row>
    <row r="26" spans="1:9" ht="18" customHeight="1" x14ac:dyDescent="0.3">
      <c r="A26" s="26"/>
      <c r="B26" s="202" t="s">
        <v>657</v>
      </c>
      <c r="C26" s="93" t="s">
        <v>548</v>
      </c>
      <c r="D26" s="26"/>
      <c r="E26" s="93"/>
      <c r="F26" s="20"/>
      <c r="G26" s="21"/>
    </row>
    <row r="27" spans="1:9" ht="18" customHeight="1" x14ac:dyDescent="0.3">
      <c r="A27" s="26"/>
      <c r="B27" s="202"/>
      <c r="C27" s="95" t="s">
        <v>549</v>
      </c>
      <c r="D27" s="26" t="s">
        <v>35</v>
      </c>
      <c r="E27" s="89">
        <v>50</v>
      </c>
      <c r="F27" s="20"/>
      <c r="G27" s="29"/>
    </row>
    <row r="28" spans="1:9" ht="18" customHeight="1" x14ac:dyDescent="0.3">
      <c r="A28" s="99"/>
      <c r="B28" s="368"/>
      <c r="C28" s="47"/>
      <c r="D28" s="198"/>
      <c r="E28" s="89"/>
      <c r="F28" s="20"/>
      <c r="G28" s="29"/>
    </row>
    <row r="29" spans="1:9" ht="18" customHeight="1" x14ac:dyDescent="0.3">
      <c r="A29" s="26" t="s">
        <v>703</v>
      </c>
      <c r="B29" s="202"/>
      <c r="C29" s="91" t="s">
        <v>704</v>
      </c>
      <c r="D29" s="26"/>
      <c r="E29" s="112"/>
      <c r="F29" s="20"/>
      <c r="G29" s="21"/>
    </row>
    <row r="30" spans="1:9" ht="18" customHeight="1" x14ac:dyDescent="0.3">
      <c r="A30" s="26"/>
      <c r="B30" s="202"/>
      <c r="C30" s="93"/>
      <c r="D30" s="26"/>
      <c r="E30" s="112"/>
      <c r="F30" s="20"/>
      <c r="G30" s="21"/>
    </row>
    <row r="31" spans="1:9" ht="18" customHeight="1" x14ac:dyDescent="0.3">
      <c r="A31" s="26"/>
      <c r="B31" s="202" t="s">
        <v>657</v>
      </c>
      <c r="C31" s="93" t="s">
        <v>705</v>
      </c>
      <c r="D31" s="26" t="s">
        <v>706</v>
      </c>
      <c r="E31" s="89">
        <v>15</v>
      </c>
      <c r="F31" s="20"/>
      <c r="G31" s="29"/>
    </row>
    <row r="32" spans="1:9" ht="18" customHeight="1" x14ac:dyDescent="0.3">
      <c r="A32" s="26"/>
      <c r="B32" s="202"/>
      <c r="C32" s="95"/>
      <c r="D32" s="26"/>
      <c r="E32" s="89"/>
      <c r="F32" s="20"/>
      <c r="G32" s="29"/>
    </row>
    <row r="33" spans="1:9" ht="18" customHeight="1" x14ac:dyDescent="0.3">
      <c r="A33" s="26" t="s">
        <v>288</v>
      </c>
      <c r="B33" s="145"/>
      <c r="C33" s="91" t="s">
        <v>500</v>
      </c>
      <c r="D33" s="26"/>
      <c r="E33" s="112"/>
      <c r="F33" s="20"/>
      <c r="G33" s="21"/>
    </row>
    <row r="34" spans="1:9" ht="18" customHeight="1" x14ac:dyDescent="0.3">
      <c r="A34" s="26"/>
      <c r="B34" s="145"/>
      <c r="C34" s="93"/>
      <c r="D34" s="26"/>
      <c r="E34" s="93"/>
      <c r="F34" s="12"/>
      <c r="G34" s="21"/>
    </row>
    <row r="35" spans="1:9" ht="18" customHeight="1" x14ac:dyDescent="0.3">
      <c r="A35" s="26"/>
      <c r="B35" s="202"/>
      <c r="C35" s="93" t="s">
        <v>465</v>
      </c>
      <c r="D35" s="26"/>
      <c r="E35" s="93"/>
      <c r="F35" s="20"/>
      <c r="G35" s="21"/>
    </row>
    <row r="36" spans="1:9" ht="18" customHeight="1" x14ac:dyDescent="0.3">
      <c r="A36" s="26"/>
      <c r="B36" s="202"/>
      <c r="C36" s="95" t="s">
        <v>514</v>
      </c>
      <c r="D36" s="26"/>
      <c r="E36" s="93"/>
      <c r="F36" s="20"/>
      <c r="G36" s="21"/>
    </row>
    <row r="37" spans="1:9" ht="18" customHeight="1" x14ac:dyDescent="0.3">
      <c r="A37" s="26"/>
      <c r="B37" s="202"/>
      <c r="C37" s="95" t="s">
        <v>515</v>
      </c>
      <c r="D37" s="26" t="s">
        <v>17</v>
      </c>
      <c r="E37" s="26">
        <v>4</v>
      </c>
      <c r="F37" s="20"/>
      <c r="G37" s="29"/>
    </row>
    <row r="38" spans="1:9" ht="18" customHeight="1" x14ac:dyDescent="0.3">
      <c r="A38" s="26"/>
      <c r="B38" s="145"/>
      <c r="C38" s="93"/>
      <c r="D38" s="26"/>
      <c r="E38" s="93"/>
      <c r="F38" s="20"/>
      <c r="G38" s="21"/>
    </row>
    <row r="39" spans="1:9" ht="18" customHeight="1" x14ac:dyDescent="0.3">
      <c r="A39" s="26" t="s">
        <v>289</v>
      </c>
      <c r="B39" s="145"/>
      <c r="C39" s="91" t="s">
        <v>684</v>
      </c>
      <c r="D39" s="26"/>
      <c r="E39" s="112"/>
      <c r="F39" s="12"/>
      <c r="G39" s="21"/>
    </row>
    <row r="40" spans="1:9" ht="18" customHeight="1" x14ac:dyDescent="0.3">
      <c r="A40" s="26"/>
      <c r="B40" s="202" t="s">
        <v>657</v>
      </c>
      <c r="C40" s="390" t="s">
        <v>290</v>
      </c>
      <c r="D40" s="26" t="s">
        <v>115</v>
      </c>
      <c r="E40" s="321"/>
      <c r="F40" s="20"/>
      <c r="G40" s="29" t="s">
        <v>60</v>
      </c>
    </row>
    <row r="41" spans="1:9" ht="18" customHeight="1" x14ac:dyDescent="0.3">
      <c r="A41" s="26"/>
      <c r="B41" s="202"/>
      <c r="C41" s="390"/>
      <c r="D41" s="26"/>
      <c r="E41" s="93"/>
      <c r="F41" s="20"/>
      <c r="G41" s="21"/>
    </row>
    <row r="42" spans="1:9" ht="18" customHeight="1" x14ac:dyDescent="0.3">
      <c r="A42" s="26"/>
      <c r="B42" s="202"/>
      <c r="C42" s="390" t="s">
        <v>291</v>
      </c>
      <c r="D42" s="26" t="s">
        <v>115</v>
      </c>
      <c r="E42" s="321"/>
      <c r="F42" s="20"/>
      <c r="G42" s="29" t="s">
        <v>60</v>
      </c>
    </row>
    <row r="43" spans="1:9" ht="18" customHeight="1" x14ac:dyDescent="0.3">
      <c r="A43" s="26"/>
      <c r="B43" s="145"/>
      <c r="C43" s="93"/>
      <c r="D43" s="26"/>
      <c r="E43" s="93"/>
      <c r="F43" s="12"/>
      <c r="G43" s="21"/>
    </row>
    <row r="44" spans="1:9" ht="18" customHeight="1" x14ac:dyDescent="0.3">
      <c r="A44" s="26" t="s">
        <v>292</v>
      </c>
      <c r="B44" s="145"/>
      <c r="C44" s="91" t="s">
        <v>293</v>
      </c>
      <c r="D44" s="26"/>
      <c r="E44" s="112"/>
      <c r="F44" s="12"/>
      <c r="G44" s="21"/>
    </row>
    <row r="45" spans="1:9" ht="18" customHeight="1" x14ac:dyDescent="0.3">
      <c r="A45" s="26"/>
      <c r="B45" s="145"/>
      <c r="C45" s="93"/>
      <c r="D45" s="26"/>
      <c r="E45" s="93"/>
      <c r="F45" s="12"/>
      <c r="G45" s="21"/>
    </row>
    <row r="46" spans="1:9" ht="18" customHeight="1" x14ac:dyDescent="0.3">
      <c r="A46" s="26"/>
      <c r="B46" s="202" t="s">
        <v>657</v>
      </c>
      <c r="C46" s="93" t="s">
        <v>597</v>
      </c>
      <c r="D46" s="26"/>
      <c r="E46" s="93"/>
      <c r="F46" s="20"/>
      <c r="G46" s="21"/>
    </row>
    <row r="47" spans="1:9" ht="18" customHeight="1" x14ac:dyDescent="0.3">
      <c r="A47" s="26"/>
      <c r="B47" s="202"/>
      <c r="C47" s="95" t="s">
        <v>302</v>
      </c>
      <c r="D47" s="26" t="s">
        <v>111</v>
      </c>
      <c r="E47" s="321">
        <f>H47*1.3*0.15</f>
        <v>390</v>
      </c>
      <c r="F47" s="20"/>
      <c r="G47" s="29"/>
      <c r="H47" s="2">
        <v>2000</v>
      </c>
      <c r="I47" s="2">
        <f>E40*0.1</f>
        <v>0</v>
      </c>
    </row>
    <row r="48" spans="1:9" ht="18" customHeight="1" x14ac:dyDescent="0.3">
      <c r="A48" s="26"/>
      <c r="B48" s="202"/>
      <c r="C48" s="95"/>
      <c r="D48" s="26"/>
      <c r="E48" s="89"/>
      <c r="F48" s="20"/>
      <c r="G48" s="121"/>
    </row>
    <row r="49" spans="1:9" ht="18" customHeight="1" x14ac:dyDescent="0.3">
      <c r="A49" s="26"/>
      <c r="B49" s="202" t="s">
        <v>657</v>
      </c>
      <c r="C49" s="93" t="s">
        <v>683</v>
      </c>
      <c r="D49" s="26" t="s">
        <v>115</v>
      </c>
      <c r="E49" s="321">
        <f>H47*1.2</f>
        <v>2400</v>
      </c>
      <c r="F49" s="20"/>
      <c r="G49" s="29"/>
    </row>
    <row r="50" spans="1:9" ht="18" customHeight="1" x14ac:dyDescent="0.3">
      <c r="A50" s="26"/>
      <c r="B50" s="202"/>
      <c r="C50" s="95"/>
      <c r="D50" s="26"/>
      <c r="E50" s="321"/>
      <c r="F50" s="20"/>
      <c r="G50" s="29"/>
    </row>
    <row r="51" spans="1:9" ht="18" customHeight="1" x14ac:dyDescent="0.3">
      <c r="A51" s="250" t="s">
        <v>598</v>
      </c>
      <c r="B51" s="369" t="s">
        <v>657</v>
      </c>
      <c r="C51" s="47" t="s">
        <v>599</v>
      </c>
      <c r="D51" s="26" t="s">
        <v>111</v>
      </c>
      <c r="E51" s="321">
        <v>30</v>
      </c>
      <c r="F51" s="20"/>
      <c r="G51" s="29"/>
      <c r="I51" s="2">
        <f>50*6*4</f>
        <v>1200</v>
      </c>
    </row>
    <row r="52" spans="1:9" ht="18" customHeight="1" x14ac:dyDescent="0.3">
      <c r="A52" s="250"/>
      <c r="B52" s="369"/>
      <c r="C52" s="47" t="s">
        <v>534</v>
      </c>
      <c r="D52" s="337"/>
      <c r="E52" s="321"/>
      <c r="F52" s="20"/>
      <c r="G52" s="29"/>
    </row>
    <row r="53" spans="1:9" ht="18" customHeight="1" x14ac:dyDescent="0.3">
      <c r="A53" s="99"/>
      <c r="B53" s="368"/>
      <c r="C53" s="47"/>
      <c r="D53" s="337"/>
      <c r="E53" s="89"/>
      <c r="F53" s="20"/>
      <c r="G53" s="21"/>
    </row>
    <row r="54" spans="1:9" ht="18" customHeight="1" x14ac:dyDescent="0.3">
      <c r="A54" s="99"/>
      <c r="B54" s="397" t="s">
        <v>657</v>
      </c>
      <c r="C54" s="47" t="s">
        <v>600</v>
      </c>
      <c r="D54" s="26" t="s">
        <v>111</v>
      </c>
      <c r="E54" s="321">
        <v>10</v>
      </c>
      <c r="F54" s="20"/>
      <c r="G54" s="29"/>
    </row>
    <row r="55" spans="1:9" ht="18" customHeight="1" x14ac:dyDescent="0.3">
      <c r="A55" s="99"/>
      <c r="B55" s="397"/>
      <c r="C55" s="47"/>
      <c r="D55" s="26"/>
      <c r="E55" s="321"/>
      <c r="F55" s="20"/>
      <c r="G55" s="29"/>
    </row>
    <row r="56" spans="1:9" ht="18" customHeight="1" x14ac:dyDescent="0.3">
      <c r="A56" s="99"/>
      <c r="B56" s="397"/>
      <c r="C56" s="47"/>
      <c r="D56" s="26"/>
      <c r="E56" s="321"/>
      <c r="F56" s="20"/>
      <c r="G56" s="29"/>
    </row>
    <row r="57" spans="1:9" ht="18" customHeight="1" x14ac:dyDescent="0.3">
      <c r="A57" s="99"/>
      <c r="B57" s="397"/>
      <c r="C57" s="47"/>
      <c r="D57" s="26"/>
      <c r="E57" s="321"/>
      <c r="F57" s="20"/>
      <c r="G57" s="29"/>
    </row>
    <row r="58" spans="1:9" ht="18" customHeight="1" x14ac:dyDescent="0.3">
      <c r="A58" s="99"/>
      <c r="B58" s="397"/>
      <c r="C58" s="47"/>
      <c r="D58" s="26"/>
      <c r="E58" s="321"/>
      <c r="F58" s="20"/>
      <c r="G58" s="29"/>
    </row>
    <row r="59" spans="1:9" ht="18" customHeight="1" x14ac:dyDescent="0.3">
      <c r="A59" s="26"/>
      <c r="B59" s="202"/>
      <c r="C59" s="95"/>
      <c r="D59" s="26"/>
      <c r="E59" s="89"/>
      <c r="F59" s="20"/>
      <c r="G59" s="121"/>
    </row>
    <row r="60" spans="1:9" ht="18" customHeight="1" x14ac:dyDescent="0.3">
      <c r="A60" s="26"/>
      <c r="B60" s="202"/>
      <c r="C60" s="93"/>
      <c r="D60" s="26"/>
      <c r="E60" s="118"/>
      <c r="F60" s="20"/>
      <c r="G60" s="29"/>
    </row>
    <row r="61" spans="1:9" ht="18" customHeight="1" x14ac:dyDescent="0.2">
      <c r="A61" s="454" t="s">
        <v>22</v>
      </c>
      <c r="B61" s="455"/>
      <c r="C61" s="456"/>
      <c r="D61" s="182"/>
      <c r="E61" s="322"/>
      <c r="F61" s="184"/>
      <c r="G61" s="46"/>
    </row>
    <row r="62" spans="1:9" ht="18" customHeight="1" x14ac:dyDescent="0.2">
      <c r="A62" s="461" t="s">
        <v>24</v>
      </c>
      <c r="B62" s="462"/>
      <c r="C62" s="463"/>
      <c r="D62" s="185"/>
      <c r="E62" s="323"/>
      <c r="F62" s="186"/>
      <c r="G62" s="63"/>
    </row>
    <row r="63" spans="1:9" ht="18" customHeight="1" x14ac:dyDescent="0.3">
      <c r="A63" s="26"/>
      <c r="B63" s="26"/>
      <c r="C63" s="93"/>
      <c r="D63" s="26"/>
      <c r="E63" s="118"/>
      <c r="F63" s="48"/>
      <c r="G63" s="29"/>
    </row>
    <row r="64" spans="1:9" ht="18" customHeight="1" x14ac:dyDescent="0.3">
      <c r="A64" s="26" t="s">
        <v>294</v>
      </c>
      <c r="B64" s="145"/>
      <c r="C64" s="91" t="s">
        <v>303</v>
      </c>
      <c r="D64" s="26"/>
      <c r="E64" s="119"/>
      <c r="F64" s="48"/>
      <c r="G64" s="21"/>
    </row>
    <row r="65" spans="1:7" ht="18" customHeight="1" x14ac:dyDescent="0.3">
      <c r="A65" s="26"/>
      <c r="B65" s="145"/>
      <c r="C65" s="91" t="s">
        <v>304</v>
      </c>
      <c r="D65" s="26"/>
      <c r="E65" s="119"/>
      <c r="F65" s="48"/>
      <c r="G65" s="21"/>
    </row>
    <row r="66" spans="1:7" ht="18" customHeight="1" x14ac:dyDescent="0.3">
      <c r="A66" s="26"/>
      <c r="B66" s="202"/>
      <c r="C66" s="93" t="s">
        <v>682</v>
      </c>
      <c r="D66" s="26" t="s">
        <v>115</v>
      </c>
      <c r="E66" s="118">
        <f>1400*0.2</f>
        <v>280</v>
      </c>
      <c r="F66" s="48"/>
      <c r="G66" s="29"/>
    </row>
    <row r="67" spans="1:7" ht="18" customHeight="1" x14ac:dyDescent="0.3">
      <c r="A67" s="26"/>
      <c r="B67" s="202"/>
      <c r="C67" s="91"/>
      <c r="D67" s="26"/>
      <c r="E67" s="119"/>
      <c r="F67" s="48"/>
      <c r="G67" s="21"/>
    </row>
    <row r="68" spans="1:7" ht="18" customHeight="1" x14ac:dyDescent="0.3">
      <c r="A68" s="26"/>
      <c r="B68" s="202"/>
      <c r="C68" s="93" t="s">
        <v>295</v>
      </c>
      <c r="D68" s="26"/>
      <c r="E68" s="117"/>
      <c r="F68" s="48"/>
      <c r="G68" s="21"/>
    </row>
    <row r="69" spans="1:7" ht="18" customHeight="1" x14ac:dyDescent="0.3">
      <c r="A69" s="26"/>
      <c r="B69" s="202"/>
      <c r="C69" s="95" t="s">
        <v>296</v>
      </c>
      <c r="D69" s="26" t="s">
        <v>115</v>
      </c>
      <c r="E69" s="118"/>
      <c r="F69" s="48"/>
      <c r="G69" s="29" t="s">
        <v>60</v>
      </c>
    </row>
    <row r="70" spans="1:7" ht="18" customHeight="1" x14ac:dyDescent="0.3">
      <c r="A70" s="26"/>
      <c r="B70" s="202"/>
      <c r="C70" s="94"/>
      <c r="D70" s="39"/>
      <c r="E70" s="84"/>
      <c r="F70" s="48"/>
      <c r="G70" s="21"/>
    </row>
    <row r="71" spans="1:7" ht="18" customHeight="1" x14ac:dyDescent="0.3">
      <c r="A71" s="26"/>
      <c r="B71" s="202"/>
      <c r="C71" s="93" t="s">
        <v>297</v>
      </c>
      <c r="D71" s="26" t="s">
        <v>115</v>
      </c>
      <c r="E71" s="118"/>
      <c r="F71" s="48"/>
      <c r="G71" s="29"/>
    </row>
    <row r="72" spans="1:7" ht="18" customHeight="1" x14ac:dyDescent="0.3">
      <c r="A72" s="26"/>
      <c r="B72" s="202"/>
      <c r="C72" s="30"/>
      <c r="D72" s="26"/>
      <c r="E72" s="118"/>
      <c r="F72" s="48"/>
      <c r="G72" s="29"/>
    </row>
    <row r="73" spans="1:7" ht="18" customHeight="1" x14ac:dyDescent="0.3">
      <c r="A73" s="26" t="s">
        <v>298</v>
      </c>
      <c r="B73" s="145"/>
      <c r="C73" s="25" t="s">
        <v>299</v>
      </c>
      <c r="D73" s="26"/>
      <c r="E73" s="117"/>
      <c r="F73" s="48"/>
      <c r="G73" s="21"/>
    </row>
    <row r="74" spans="1:7" ht="18" customHeight="1" x14ac:dyDescent="0.3">
      <c r="A74" s="26"/>
      <c r="B74" s="26" t="s">
        <v>657</v>
      </c>
      <c r="C74" s="93" t="s">
        <v>250</v>
      </c>
      <c r="D74" s="26" t="s">
        <v>52</v>
      </c>
      <c r="E74" s="118"/>
      <c r="F74" s="48"/>
      <c r="G74" s="29" t="s">
        <v>60</v>
      </c>
    </row>
    <row r="75" spans="1:7" ht="18" customHeight="1" x14ac:dyDescent="0.3">
      <c r="A75" s="26"/>
      <c r="B75" s="26"/>
      <c r="C75" s="93"/>
      <c r="D75" s="26"/>
      <c r="E75" s="118"/>
      <c r="F75" s="48"/>
      <c r="G75" s="29"/>
    </row>
    <row r="76" spans="1:7" ht="18" customHeight="1" x14ac:dyDescent="0.3">
      <c r="A76" s="26"/>
      <c r="B76" s="85" t="s">
        <v>657</v>
      </c>
      <c r="C76" s="93" t="s">
        <v>251</v>
      </c>
      <c r="D76" s="438" t="s">
        <v>52</v>
      </c>
      <c r="E76" s="209"/>
      <c r="F76" s="48"/>
      <c r="G76" s="29" t="s">
        <v>60</v>
      </c>
    </row>
    <row r="77" spans="1:7" ht="18" customHeight="1" x14ac:dyDescent="0.3">
      <c r="A77" s="26"/>
      <c r="B77" s="26"/>
      <c r="C77" s="93"/>
      <c r="D77" s="26"/>
      <c r="E77" s="118"/>
      <c r="F77" s="48"/>
      <c r="G77" s="21"/>
    </row>
    <row r="78" spans="1:7" ht="18" customHeight="1" x14ac:dyDescent="0.3">
      <c r="A78" s="26"/>
      <c r="B78" s="26" t="s">
        <v>657</v>
      </c>
      <c r="C78" s="93" t="s">
        <v>707</v>
      </c>
      <c r="D78" s="26" t="s">
        <v>115</v>
      </c>
      <c r="E78" s="411">
        <f>E49</f>
        <v>2400</v>
      </c>
      <c r="F78" s="48"/>
      <c r="G78" s="29"/>
    </row>
    <row r="79" spans="1:7" ht="18" customHeight="1" x14ac:dyDescent="0.3">
      <c r="A79" s="26"/>
      <c r="B79" s="26"/>
      <c r="C79" s="93"/>
      <c r="D79" s="26"/>
      <c r="E79" s="93"/>
      <c r="F79" s="48"/>
      <c r="G79" s="21"/>
    </row>
    <row r="80" spans="1:7" ht="18" customHeight="1" x14ac:dyDescent="0.2">
      <c r="A80" s="85" t="s">
        <v>601</v>
      </c>
      <c r="B80" s="85" t="s">
        <v>657</v>
      </c>
      <c r="C80" s="87" t="s">
        <v>307</v>
      </c>
      <c r="D80" s="87"/>
      <c r="E80" s="85"/>
      <c r="F80" s="122"/>
      <c r="G80" s="122"/>
    </row>
    <row r="81" spans="1:7" ht="18" customHeight="1" x14ac:dyDescent="0.3">
      <c r="A81" s="87"/>
      <c r="B81" s="87"/>
      <c r="C81" s="87" t="s">
        <v>308</v>
      </c>
      <c r="D81" s="85" t="s">
        <v>115</v>
      </c>
      <c r="E81" s="411">
        <f>E49</f>
        <v>2400</v>
      </c>
      <c r="F81" s="48"/>
      <c r="G81" s="29"/>
    </row>
    <row r="82" spans="1:7" ht="18" customHeight="1" x14ac:dyDescent="0.2">
      <c r="A82" s="87"/>
      <c r="B82" s="87"/>
      <c r="C82" s="87"/>
      <c r="D82" s="87"/>
      <c r="E82" s="85"/>
      <c r="F82" s="122"/>
      <c r="G82" s="122"/>
    </row>
    <row r="83" spans="1:7" ht="18" customHeight="1" x14ac:dyDescent="0.3">
      <c r="A83" s="89" t="s">
        <v>300</v>
      </c>
      <c r="B83" s="144"/>
      <c r="C83" s="30" t="s">
        <v>305</v>
      </c>
      <c r="D83" s="26"/>
      <c r="E83" s="119"/>
      <c r="F83" s="48"/>
      <c r="G83" s="21"/>
    </row>
    <row r="84" spans="1:7" ht="18" customHeight="1" x14ac:dyDescent="0.3">
      <c r="A84" s="93"/>
      <c r="B84" s="30"/>
      <c r="C84" s="30" t="s">
        <v>306</v>
      </c>
      <c r="D84" s="26" t="s">
        <v>35</v>
      </c>
      <c r="E84" s="118"/>
      <c r="F84" s="48"/>
      <c r="G84" s="29" t="s">
        <v>60</v>
      </c>
    </row>
    <row r="85" spans="1:7" ht="18" customHeight="1" x14ac:dyDescent="0.3">
      <c r="A85" s="93"/>
      <c r="B85" s="30"/>
      <c r="C85" s="30"/>
      <c r="D85" s="26"/>
      <c r="E85" s="119"/>
      <c r="F85" s="48"/>
      <c r="G85" s="21"/>
    </row>
    <row r="86" spans="1:7" ht="18" customHeight="1" x14ac:dyDescent="0.3">
      <c r="A86" s="113" t="s">
        <v>602</v>
      </c>
      <c r="B86" s="370"/>
      <c r="C86" s="30" t="s">
        <v>501</v>
      </c>
      <c r="D86" s="26" t="s">
        <v>17</v>
      </c>
      <c r="E86" s="118">
        <v>12</v>
      </c>
      <c r="F86" s="48"/>
      <c r="G86" s="29"/>
    </row>
    <row r="87" spans="1:7" ht="18" customHeight="1" x14ac:dyDescent="0.3">
      <c r="A87" s="113"/>
      <c r="B87" s="412"/>
      <c r="C87" s="30"/>
      <c r="D87" s="26"/>
      <c r="E87" s="118"/>
      <c r="F87" s="20"/>
      <c r="G87" s="29"/>
    </row>
    <row r="88" spans="1:7" ht="18" customHeight="1" x14ac:dyDescent="0.3">
      <c r="A88" s="113"/>
      <c r="B88" s="412"/>
      <c r="C88" s="30"/>
      <c r="D88" s="26"/>
      <c r="E88" s="118"/>
      <c r="F88" s="20"/>
      <c r="G88" s="29"/>
    </row>
    <row r="89" spans="1:7" ht="18" customHeight="1" x14ac:dyDescent="0.3">
      <c r="A89" s="113"/>
      <c r="B89" s="412"/>
      <c r="C89" s="30"/>
      <c r="D89" s="26"/>
      <c r="E89" s="118"/>
      <c r="F89" s="20"/>
      <c r="G89" s="29"/>
    </row>
    <row r="90" spans="1:7" ht="18" customHeight="1" x14ac:dyDescent="0.3">
      <c r="A90" s="113"/>
      <c r="B90" s="412"/>
      <c r="C90" s="30"/>
      <c r="D90" s="26"/>
      <c r="E90" s="118"/>
      <c r="F90" s="20"/>
      <c r="G90" s="29"/>
    </row>
    <row r="91" spans="1:7" ht="18" customHeight="1" x14ac:dyDescent="0.3">
      <c r="A91" s="113"/>
      <c r="B91" s="412"/>
      <c r="C91" s="30"/>
      <c r="D91" s="26"/>
      <c r="E91" s="118"/>
      <c r="F91" s="20"/>
      <c r="G91" s="29"/>
    </row>
    <row r="92" spans="1:7" ht="18" customHeight="1" x14ac:dyDescent="0.3">
      <c r="A92" s="113"/>
      <c r="B92" s="412"/>
      <c r="C92" s="30"/>
      <c r="D92" s="26"/>
      <c r="E92" s="118"/>
      <c r="F92" s="20"/>
      <c r="G92" s="29"/>
    </row>
    <row r="93" spans="1:7" ht="18" customHeight="1" x14ac:dyDescent="0.3">
      <c r="A93" s="113"/>
      <c r="B93" s="412"/>
      <c r="C93" s="30"/>
      <c r="D93" s="26"/>
      <c r="E93" s="118"/>
      <c r="F93" s="20"/>
      <c r="G93" s="29"/>
    </row>
    <row r="94" spans="1:7" ht="18" customHeight="1" x14ac:dyDescent="0.3">
      <c r="A94" s="113"/>
      <c r="B94" s="412"/>
      <c r="C94" s="30"/>
      <c r="D94" s="26"/>
      <c r="E94" s="118"/>
      <c r="F94" s="20"/>
      <c r="G94" s="29"/>
    </row>
    <row r="95" spans="1:7" ht="18" customHeight="1" x14ac:dyDescent="0.3">
      <c r="A95" s="113"/>
      <c r="B95" s="412"/>
      <c r="C95" s="30"/>
      <c r="D95" s="26"/>
      <c r="E95" s="118"/>
      <c r="F95" s="20"/>
      <c r="G95" s="29"/>
    </row>
    <row r="96" spans="1:7" ht="18" customHeight="1" x14ac:dyDescent="0.3">
      <c r="A96" s="113"/>
      <c r="B96" s="412"/>
      <c r="C96" s="30"/>
      <c r="D96" s="26"/>
      <c r="E96" s="118"/>
      <c r="F96" s="20"/>
      <c r="G96" s="29"/>
    </row>
    <row r="97" spans="1:7" ht="18" customHeight="1" x14ac:dyDescent="0.3">
      <c r="A97" s="113"/>
      <c r="B97" s="412"/>
      <c r="C97" s="30"/>
      <c r="D97" s="26"/>
      <c r="E97" s="118"/>
      <c r="F97" s="20"/>
      <c r="G97" s="29"/>
    </row>
    <row r="98" spans="1:7" ht="18" customHeight="1" x14ac:dyDescent="0.3">
      <c r="A98" s="113"/>
      <c r="B98" s="412"/>
      <c r="C98" s="30"/>
      <c r="D98" s="26"/>
      <c r="E98" s="118"/>
      <c r="F98" s="20"/>
      <c r="G98" s="29"/>
    </row>
    <row r="99" spans="1:7" ht="18" customHeight="1" x14ac:dyDescent="0.3">
      <c r="A99" s="113"/>
      <c r="B99" s="412"/>
      <c r="C99" s="30"/>
      <c r="D99" s="26"/>
      <c r="E99" s="118"/>
      <c r="F99" s="20"/>
      <c r="G99" s="29"/>
    </row>
    <row r="100" spans="1:7" ht="18" customHeight="1" x14ac:dyDescent="0.3">
      <c r="A100" s="113"/>
      <c r="B100" s="412"/>
      <c r="C100" s="30"/>
      <c r="D100" s="26"/>
      <c r="E100" s="118"/>
      <c r="F100" s="20"/>
      <c r="G100" s="29"/>
    </row>
    <row r="101" spans="1:7" ht="18" customHeight="1" x14ac:dyDescent="0.3">
      <c r="A101" s="113"/>
      <c r="B101" s="412"/>
      <c r="C101" s="30"/>
      <c r="D101" s="26"/>
      <c r="E101" s="118"/>
      <c r="F101" s="20"/>
      <c r="G101" s="29"/>
    </row>
    <row r="102" spans="1:7" ht="18" customHeight="1" x14ac:dyDescent="0.3">
      <c r="A102" s="113"/>
      <c r="B102" s="412"/>
      <c r="C102" s="30"/>
      <c r="D102" s="26"/>
      <c r="E102" s="118"/>
      <c r="F102" s="20"/>
      <c r="G102" s="29"/>
    </row>
    <row r="103" spans="1:7" ht="18" customHeight="1" x14ac:dyDescent="0.3">
      <c r="A103" s="113"/>
      <c r="B103" s="412"/>
      <c r="C103" s="30"/>
      <c r="D103" s="26"/>
      <c r="E103" s="118"/>
      <c r="F103" s="20"/>
      <c r="G103" s="29"/>
    </row>
    <row r="104" spans="1:7" ht="18" customHeight="1" x14ac:dyDescent="0.3">
      <c r="A104" s="113"/>
      <c r="B104" s="412"/>
      <c r="C104" s="30"/>
      <c r="D104" s="26"/>
      <c r="E104" s="118"/>
      <c r="F104" s="20"/>
      <c r="G104" s="29"/>
    </row>
    <row r="105" spans="1:7" ht="18" customHeight="1" x14ac:dyDescent="0.3">
      <c r="A105" s="113"/>
      <c r="B105" s="412"/>
      <c r="C105" s="30"/>
      <c r="D105" s="26"/>
      <c r="E105" s="118"/>
      <c r="F105" s="20"/>
      <c r="G105" s="29"/>
    </row>
    <row r="106" spans="1:7" ht="18" customHeight="1" x14ac:dyDescent="0.3">
      <c r="A106" s="113"/>
      <c r="B106" s="412"/>
      <c r="C106" s="30"/>
      <c r="D106" s="26"/>
      <c r="E106" s="118"/>
      <c r="F106" s="20"/>
      <c r="G106" s="29"/>
    </row>
    <row r="107" spans="1:7" ht="18.75" customHeight="1" x14ac:dyDescent="0.3">
      <c r="A107" s="113"/>
      <c r="B107" s="412"/>
      <c r="C107" s="30"/>
      <c r="D107" s="26"/>
      <c r="E107" s="118"/>
      <c r="F107" s="20"/>
      <c r="G107" s="29"/>
    </row>
    <row r="108" spans="1:7" ht="18.75" customHeight="1" x14ac:dyDescent="0.3">
      <c r="A108" s="113"/>
      <c r="B108" s="412"/>
      <c r="C108" s="30"/>
      <c r="D108" s="26"/>
      <c r="E108" s="118"/>
      <c r="F108" s="20"/>
      <c r="G108" s="29"/>
    </row>
    <row r="109" spans="1:7" ht="18.75" customHeight="1" x14ac:dyDescent="0.3">
      <c r="A109" s="113"/>
      <c r="B109" s="412"/>
      <c r="C109" s="30"/>
      <c r="D109" s="26"/>
      <c r="E109" s="118"/>
      <c r="F109" s="20"/>
      <c r="G109" s="29"/>
    </row>
    <row r="110" spans="1:7" ht="18.75" customHeight="1" x14ac:dyDescent="0.3">
      <c r="A110" s="113"/>
      <c r="B110" s="412"/>
      <c r="C110" s="30"/>
      <c r="D110" s="26"/>
      <c r="E110" s="118"/>
      <c r="F110" s="20"/>
      <c r="G110" s="29"/>
    </row>
    <row r="111" spans="1:7" ht="18" customHeight="1" x14ac:dyDescent="0.3">
      <c r="A111" s="113"/>
      <c r="B111" s="412"/>
      <c r="C111" s="30"/>
      <c r="D111" s="26"/>
      <c r="E111" s="118"/>
      <c r="F111" s="20"/>
      <c r="G111" s="29"/>
    </row>
    <row r="112" spans="1:7" ht="18" customHeight="1" x14ac:dyDescent="0.3">
      <c r="A112" s="113"/>
      <c r="B112" s="412"/>
      <c r="C112" s="30"/>
      <c r="D112" s="26"/>
      <c r="E112" s="118"/>
      <c r="F112" s="20"/>
      <c r="G112" s="29"/>
    </row>
    <row r="113" spans="1:7" ht="18" customHeight="1" x14ac:dyDescent="0.3">
      <c r="A113" s="113"/>
      <c r="B113" s="412"/>
      <c r="C113" s="30"/>
      <c r="D113" s="26"/>
      <c r="E113" s="118"/>
      <c r="F113" s="20"/>
      <c r="G113" s="29"/>
    </row>
    <row r="114" spans="1:7" ht="18" customHeight="1" x14ac:dyDescent="0.3">
      <c r="A114" s="113"/>
      <c r="B114" s="412"/>
      <c r="C114" s="30"/>
      <c r="D114" s="26"/>
      <c r="E114" s="118"/>
      <c r="F114" s="20"/>
      <c r="G114" s="29"/>
    </row>
    <row r="115" spans="1:7" ht="18" customHeight="1" x14ac:dyDescent="0.3">
      <c r="A115" s="113"/>
      <c r="B115" s="412"/>
      <c r="C115" s="30"/>
      <c r="D115" s="26"/>
      <c r="E115" s="118"/>
      <c r="F115" s="20"/>
      <c r="G115" s="29"/>
    </row>
    <row r="116" spans="1:7" ht="18" customHeight="1" x14ac:dyDescent="0.3">
      <c r="A116" s="113"/>
      <c r="B116" s="412"/>
      <c r="C116" s="30"/>
      <c r="D116" s="26"/>
      <c r="E116" s="118"/>
      <c r="F116" s="20"/>
      <c r="G116" s="29"/>
    </row>
    <row r="117" spans="1:7" ht="18" customHeight="1" x14ac:dyDescent="0.3">
      <c r="A117" s="26"/>
      <c r="B117" s="202"/>
      <c r="C117" s="391"/>
      <c r="D117" s="26"/>
      <c r="E117" s="270"/>
      <c r="F117" s="20"/>
      <c r="G117" s="121"/>
    </row>
    <row r="118" spans="1:7" ht="18" customHeight="1" x14ac:dyDescent="0.2">
      <c r="A118" s="454" t="s">
        <v>14</v>
      </c>
      <c r="B118" s="455"/>
      <c r="C118" s="456"/>
      <c r="D118" s="182"/>
      <c r="E118" s="182"/>
      <c r="F118" s="184"/>
      <c r="G118" s="245"/>
    </row>
    <row r="154" spans="1:7" s="5" customFormat="1" ht="20.100000000000001" customHeight="1" x14ac:dyDescent="0.2">
      <c r="A154" s="2"/>
      <c r="B154" s="2"/>
      <c r="C154" s="2"/>
      <c r="D154" s="3"/>
      <c r="E154" s="3"/>
      <c r="G154" s="8"/>
    </row>
    <row r="157" spans="1:7" ht="20.100000000000001" customHeight="1" x14ac:dyDescent="0.2">
      <c r="E157" s="9"/>
    </row>
  </sheetData>
  <mergeCells count="4">
    <mergeCell ref="A118:C118"/>
    <mergeCell ref="C5:C6"/>
    <mergeCell ref="A61:C61"/>
    <mergeCell ref="A62:C62"/>
  </mergeCells>
  <pageMargins left="0.7" right="0.7" top="0.75" bottom="0.75" header="0.3" footer="0.3"/>
  <pageSetup paperSize="9" scale="63" firstPageNumber="91" fitToHeight="0" orientation="portrait" useFirstPageNumber="1" horizontalDpi="300" verticalDpi="300" r:id="rId1"/>
  <headerFooter alignWithMargins="0">
    <oddFooter>&amp;C&amp;P</oddFooter>
  </headerFooter>
  <rowBreaks count="1" manualBreakCount="1">
    <brk id="61" max="6" man="1"/>
  </rowBreaks>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tabColor theme="3" tint="0.39997558519241921"/>
    <pageSetUpPr fitToPage="1"/>
  </sheetPr>
  <dimension ref="A1:G101"/>
  <sheetViews>
    <sheetView view="pageBreakPreview" topLeftCell="A49" zoomScale="90" zoomScaleNormal="130" zoomScaleSheetLayoutView="90" zoomScalePageLayoutView="130" workbookViewId="0">
      <selection activeCell="A30" sqref="A30:XFD35"/>
    </sheetView>
  </sheetViews>
  <sheetFormatPr defaultColWidth="9.140625" defaultRowHeight="12" x14ac:dyDescent="0.2"/>
  <cols>
    <col min="1" max="2" width="7.7109375" style="2" customWidth="1"/>
    <col min="3" max="3" width="75.7109375" style="2" customWidth="1"/>
    <col min="4" max="4" width="8.7109375" style="3" customWidth="1"/>
    <col min="5" max="5" width="10.7109375" style="3" customWidth="1"/>
    <col min="6" max="6" width="15.7109375" style="5" customWidth="1"/>
    <col min="7" max="7" width="15.7109375" style="8" customWidth="1"/>
    <col min="8" max="16384" width="9.140625" style="2"/>
  </cols>
  <sheetData>
    <row r="1" spans="1:7" ht="20.100000000000001" customHeight="1" x14ac:dyDescent="0.2">
      <c r="A1" s="171" t="s">
        <v>0</v>
      </c>
      <c r="B1" s="171" t="s">
        <v>657</v>
      </c>
      <c r="C1" s="172" t="s">
        <v>1</v>
      </c>
      <c r="D1" s="173" t="s">
        <v>2</v>
      </c>
      <c r="E1" s="173" t="s">
        <v>9</v>
      </c>
      <c r="F1" s="174" t="s">
        <v>3</v>
      </c>
      <c r="G1" s="175" t="s">
        <v>68</v>
      </c>
    </row>
    <row r="2" spans="1:7" ht="20.100000000000001" customHeight="1" x14ac:dyDescent="0.2">
      <c r="A2" s="220"/>
      <c r="B2" s="220"/>
      <c r="C2" s="221"/>
      <c r="D2" s="222"/>
      <c r="E2" s="222"/>
      <c r="F2" s="223"/>
      <c r="G2" s="224"/>
    </row>
    <row r="3" spans="1:7" ht="20.100000000000001" customHeight="1" x14ac:dyDescent="0.3">
      <c r="A3" s="176"/>
      <c r="B3" s="176"/>
      <c r="C3" s="177"/>
      <c r="D3" s="177"/>
      <c r="E3" s="177"/>
      <c r="F3" s="178"/>
      <c r="G3" s="179"/>
    </row>
    <row r="4" spans="1:7" ht="20.100000000000001" customHeight="1" x14ac:dyDescent="0.2">
      <c r="A4" s="54"/>
      <c r="B4" s="367"/>
      <c r="C4" s="148"/>
      <c r="D4" s="15"/>
      <c r="E4" s="16"/>
      <c r="F4" s="16"/>
      <c r="G4" s="17"/>
    </row>
    <row r="5" spans="1:7" ht="20.100000000000001" customHeight="1" x14ac:dyDescent="0.2">
      <c r="A5" s="55">
        <v>3100</v>
      </c>
      <c r="B5" s="141"/>
      <c r="C5" s="56" t="s">
        <v>346</v>
      </c>
      <c r="D5" s="40"/>
      <c r="E5" s="48"/>
      <c r="F5" s="48"/>
      <c r="G5" s="21"/>
    </row>
    <row r="6" spans="1:7" ht="20.100000000000001" customHeight="1" x14ac:dyDescent="0.2">
      <c r="A6" s="40"/>
      <c r="B6" s="142"/>
      <c r="C6" s="47"/>
      <c r="D6" s="40"/>
      <c r="E6" s="48"/>
      <c r="F6" s="48"/>
      <c r="G6" s="21"/>
    </row>
    <row r="7" spans="1:7" ht="20.100000000000001" customHeight="1" x14ac:dyDescent="0.3">
      <c r="A7" s="26" t="s">
        <v>655</v>
      </c>
      <c r="B7" s="145"/>
      <c r="C7" s="93" t="s">
        <v>309</v>
      </c>
      <c r="D7" s="26"/>
      <c r="E7" s="48"/>
      <c r="F7" s="48"/>
      <c r="G7" s="21"/>
    </row>
    <row r="8" spans="1:7" ht="20.100000000000001" customHeight="1" x14ac:dyDescent="0.3">
      <c r="A8" s="26"/>
      <c r="B8" s="145"/>
      <c r="C8" s="93"/>
      <c r="D8" s="26"/>
      <c r="E8" s="48"/>
      <c r="F8" s="48"/>
      <c r="G8" s="21"/>
    </row>
    <row r="9" spans="1:7" ht="20.100000000000001" customHeight="1" x14ac:dyDescent="0.3">
      <c r="A9" s="26"/>
      <c r="B9" s="145"/>
      <c r="C9" s="93" t="s">
        <v>400</v>
      </c>
      <c r="D9" s="26" t="s">
        <v>111</v>
      </c>
      <c r="E9" s="48">
        <f>60*60*0.5</f>
        <v>1800</v>
      </c>
      <c r="F9" s="48"/>
      <c r="G9" s="21"/>
    </row>
    <row r="10" spans="1:7" ht="20.100000000000001" customHeight="1" x14ac:dyDescent="0.3">
      <c r="A10" s="26"/>
      <c r="B10" s="145"/>
      <c r="C10" s="93"/>
      <c r="D10" s="26"/>
      <c r="E10" s="48"/>
      <c r="F10" s="48"/>
      <c r="G10" s="21"/>
    </row>
    <row r="11" spans="1:7" ht="20.100000000000001" customHeight="1" x14ac:dyDescent="0.3">
      <c r="A11" s="26" t="s">
        <v>310</v>
      </c>
      <c r="B11" s="145"/>
      <c r="C11" s="91" t="s">
        <v>311</v>
      </c>
      <c r="D11" s="26"/>
      <c r="E11" s="48"/>
      <c r="F11" s="48"/>
      <c r="G11" s="21"/>
    </row>
    <row r="12" spans="1:7" ht="20.100000000000001" customHeight="1" x14ac:dyDescent="0.3">
      <c r="A12" s="26"/>
      <c r="B12" s="145"/>
      <c r="C12" s="93"/>
      <c r="D12" s="26"/>
      <c r="E12" s="48"/>
      <c r="F12" s="48"/>
      <c r="G12" s="21"/>
    </row>
    <row r="13" spans="1:7" ht="20.100000000000001" customHeight="1" x14ac:dyDescent="0.3">
      <c r="A13" s="26"/>
      <c r="B13" s="202"/>
      <c r="C13" s="93" t="s">
        <v>312</v>
      </c>
      <c r="D13" s="26" t="s">
        <v>210</v>
      </c>
      <c r="E13" s="20"/>
      <c r="F13" s="48"/>
      <c r="G13" s="21" t="s">
        <v>60</v>
      </c>
    </row>
    <row r="14" spans="1:7" ht="20.100000000000001" customHeight="1" x14ac:dyDescent="0.3">
      <c r="A14" s="26"/>
      <c r="B14" s="202"/>
      <c r="C14" s="93"/>
      <c r="D14" s="26"/>
      <c r="E14" s="48"/>
      <c r="F14" s="48"/>
      <c r="G14" s="21"/>
    </row>
    <row r="15" spans="1:7" ht="20.100000000000001" customHeight="1" x14ac:dyDescent="0.3">
      <c r="A15" s="26"/>
      <c r="B15" s="202"/>
      <c r="C15" s="93" t="s">
        <v>603</v>
      </c>
      <c r="D15" s="26" t="s">
        <v>210</v>
      </c>
      <c r="E15" s="48">
        <v>0.2</v>
      </c>
      <c r="F15" s="48"/>
      <c r="G15" s="21"/>
    </row>
    <row r="16" spans="1:7" ht="20.100000000000001" customHeight="1" x14ac:dyDescent="0.3">
      <c r="A16" s="26"/>
      <c r="B16" s="202"/>
      <c r="C16" s="93"/>
      <c r="D16" s="26"/>
      <c r="E16" s="48"/>
      <c r="F16" s="48"/>
      <c r="G16" s="21"/>
    </row>
    <row r="17" spans="1:7" ht="20.100000000000001" customHeight="1" x14ac:dyDescent="0.3">
      <c r="A17" s="26" t="s">
        <v>313</v>
      </c>
      <c r="B17" s="145"/>
      <c r="C17" s="91" t="s">
        <v>314</v>
      </c>
      <c r="D17" s="26"/>
      <c r="E17" s="48"/>
      <c r="F17" s="48"/>
      <c r="G17" s="21"/>
    </row>
    <row r="18" spans="1:7" ht="20.100000000000001" customHeight="1" x14ac:dyDescent="0.3">
      <c r="A18" s="26"/>
      <c r="B18" s="145"/>
      <c r="C18" s="93"/>
      <c r="D18" s="26"/>
      <c r="E18" s="48"/>
      <c r="F18" s="48"/>
      <c r="G18" s="21"/>
    </row>
    <row r="19" spans="1:7" ht="20.100000000000001" customHeight="1" x14ac:dyDescent="0.3">
      <c r="A19" s="26"/>
      <c r="B19" s="202"/>
      <c r="C19" s="94" t="s">
        <v>315</v>
      </c>
      <c r="D19" s="26" t="s">
        <v>7</v>
      </c>
      <c r="E19" s="48"/>
      <c r="F19" s="48"/>
      <c r="G19" s="21">
        <v>50000</v>
      </c>
    </row>
    <row r="20" spans="1:7" ht="20.100000000000001" customHeight="1" x14ac:dyDescent="0.3">
      <c r="A20" s="249"/>
      <c r="B20" s="363"/>
      <c r="C20" s="388"/>
      <c r="D20" s="249"/>
      <c r="E20" s="238"/>
      <c r="F20" s="238"/>
      <c r="G20" s="237"/>
    </row>
    <row r="21" spans="1:7" s="216" customFormat="1" ht="20.100000000000001" customHeight="1" x14ac:dyDescent="0.3">
      <c r="A21" s="249"/>
      <c r="B21" s="363"/>
      <c r="C21" s="388" t="s">
        <v>316</v>
      </c>
      <c r="D21" s="249"/>
      <c r="E21" s="238"/>
      <c r="F21" s="238"/>
      <c r="G21" s="237"/>
    </row>
    <row r="22" spans="1:7" s="216" customFormat="1" ht="20.100000000000001" customHeight="1" x14ac:dyDescent="0.3">
      <c r="A22" s="249"/>
      <c r="B22" s="363"/>
      <c r="C22" s="392" t="s">
        <v>317</v>
      </c>
      <c r="D22" s="249" t="s">
        <v>6</v>
      </c>
      <c r="E22" s="48">
        <f>G19</f>
        <v>50000</v>
      </c>
      <c r="F22" s="330"/>
      <c r="G22" s="21"/>
    </row>
    <row r="23" spans="1:7" ht="20.100000000000001" customHeight="1" x14ac:dyDescent="0.2">
      <c r="A23" s="236"/>
      <c r="B23" s="385"/>
      <c r="C23" s="239"/>
      <c r="D23" s="236"/>
      <c r="E23" s="238"/>
      <c r="F23" s="238"/>
      <c r="G23" s="237"/>
    </row>
    <row r="24" spans="1:7" ht="20.100000000000001" customHeight="1" x14ac:dyDescent="0.2">
      <c r="A24" s="40"/>
      <c r="B24" s="142"/>
      <c r="C24" s="47"/>
      <c r="D24" s="40"/>
      <c r="E24" s="48"/>
      <c r="F24" s="48"/>
      <c r="G24" s="21"/>
    </row>
    <row r="25" spans="1:7" ht="20.100000000000001" customHeight="1" x14ac:dyDescent="0.2">
      <c r="A25" s="40"/>
      <c r="B25" s="142"/>
      <c r="C25" s="47"/>
      <c r="D25" s="40"/>
      <c r="E25" s="48"/>
      <c r="F25" s="48"/>
      <c r="G25" s="21"/>
    </row>
    <row r="26" spans="1:7" ht="20.100000000000001" customHeight="1" x14ac:dyDescent="0.2">
      <c r="A26" s="40"/>
      <c r="B26" s="142"/>
      <c r="C26" s="47"/>
      <c r="D26" s="40"/>
      <c r="E26" s="48"/>
      <c r="F26" s="48"/>
      <c r="G26" s="21"/>
    </row>
    <row r="27" spans="1:7" ht="20.100000000000001" customHeight="1" x14ac:dyDescent="0.2">
      <c r="A27" s="40"/>
      <c r="B27" s="142"/>
      <c r="C27" s="47"/>
      <c r="D27" s="40"/>
      <c r="E27" s="48"/>
      <c r="F27" s="48"/>
      <c r="G27" s="21"/>
    </row>
    <row r="28" spans="1:7" ht="20.100000000000001" customHeight="1" x14ac:dyDescent="0.2">
      <c r="A28" s="40"/>
      <c r="B28" s="142"/>
      <c r="C28" s="47"/>
      <c r="D28" s="40"/>
      <c r="E28" s="48"/>
      <c r="F28" s="48"/>
      <c r="G28" s="21"/>
    </row>
    <row r="29" spans="1:7" ht="20.100000000000001" customHeight="1" x14ac:dyDescent="0.2">
      <c r="A29" s="40"/>
      <c r="B29" s="142"/>
      <c r="C29" s="47"/>
      <c r="D29" s="40"/>
      <c r="E29" s="48"/>
      <c r="F29" s="48"/>
      <c r="G29" s="21"/>
    </row>
    <row r="30" spans="1:7" ht="20.100000000000001" customHeight="1" x14ac:dyDescent="0.2">
      <c r="A30" s="439"/>
      <c r="B30" s="142"/>
      <c r="C30" s="47"/>
      <c r="D30" s="439"/>
      <c r="E30" s="48"/>
      <c r="F30" s="48"/>
      <c r="G30" s="21"/>
    </row>
    <row r="31" spans="1:7" ht="20.100000000000001" customHeight="1" x14ac:dyDescent="0.2">
      <c r="A31" s="439"/>
      <c r="B31" s="142"/>
      <c r="C31" s="47"/>
      <c r="D31" s="439"/>
      <c r="E31" s="48"/>
      <c r="F31" s="48"/>
      <c r="G31" s="21"/>
    </row>
    <row r="32" spans="1:7" ht="20.100000000000001" customHeight="1" x14ac:dyDescent="0.2">
      <c r="A32" s="439"/>
      <c r="B32" s="142"/>
      <c r="C32" s="47"/>
      <c r="D32" s="439"/>
      <c r="E32" s="48"/>
      <c r="F32" s="48"/>
      <c r="G32" s="21"/>
    </row>
    <row r="33" spans="1:7" ht="20.100000000000001" customHeight="1" x14ac:dyDescent="0.2">
      <c r="A33" s="439"/>
      <c r="B33" s="142"/>
      <c r="C33" s="47"/>
      <c r="D33" s="439"/>
      <c r="E33" s="48"/>
      <c r="F33" s="48"/>
      <c r="G33" s="21"/>
    </row>
    <row r="34" spans="1:7" ht="20.100000000000001" customHeight="1" x14ac:dyDescent="0.2">
      <c r="A34" s="439"/>
      <c r="B34" s="142"/>
      <c r="C34" s="47"/>
      <c r="D34" s="439"/>
      <c r="E34" s="48"/>
      <c r="F34" s="48"/>
      <c r="G34" s="21"/>
    </row>
    <row r="35" spans="1:7" ht="20.100000000000001" customHeight="1" x14ac:dyDescent="0.2">
      <c r="A35" s="439"/>
      <c r="B35" s="142"/>
      <c r="C35" s="47"/>
      <c r="D35" s="439"/>
      <c r="E35" s="48"/>
      <c r="F35" s="48"/>
      <c r="G35" s="21"/>
    </row>
    <row r="36" spans="1:7" ht="20.100000000000001" customHeight="1" x14ac:dyDescent="0.2">
      <c r="A36" s="40"/>
      <c r="B36" s="142"/>
      <c r="C36" s="47"/>
      <c r="D36" s="40"/>
      <c r="E36" s="48"/>
      <c r="F36" s="48"/>
      <c r="G36" s="21"/>
    </row>
    <row r="37" spans="1:7" ht="20.100000000000001" customHeight="1" x14ac:dyDescent="0.2">
      <c r="A37" s="40"/>
      <c r="B37" s="142"/>
      <c r="C37" s="47"/>
      <c r="D37" s="40"/>
      <c r="E37" s="48"/>
      <c r="F37" s="48"/>
      <c r="G37" s="21"/>
    </row>
    <row r="38" spans="1:7" ht="20.100000000000001" customHeight="1" x14ac:dyDescent="0.2">
      <c r="A38" s="40"/>
      <c r="B38" s="142"/>
      <c r="C38" s="47"/>
      <c r="D38" s="40"/>
      <c r="E38" s="48"/>
      <c r="F38" s="48"/>
      <c r="G38" s="21"/>
    </row>
    <row r="39" spans="1:7" ht="20.100000000000001" customHeight="1" x14ac:dyDescent="0.2">
      <c r="A39" s="40"/>
      <c r="B39" s="142"/>
      <c r="C39" s="47"/>
      <c r="D39" s="40"/>
      <c r="E39" s="48"/>
      <c r="F39" s="48"/>
      <c r="G39" s="21"/>
    </row>
    <row r="40" spans="1:7" ht="20.100000000000001" customHeight="1" x14ac:dyDescent="0.2">
      <c r="A40" s="40"/>
      <c r="B40" s="142"/>
      <c r="C40" s="47"/>
      <c r="D40" s="40"/>
      <c r="E40" s="48"/>
      <c r="F40" s="48"/>
      <c r="G40" s="21"/>
    </row>
    <row r="41" spans="1:7" ht="20.100000000000001" customHeight="1" x14ac:dyDescent="0.2">
      <c r="A41" s="40"/>
      <c r="B41" s="142"/>
      <c r="C41" s="47"/>
      <c r="D41" s="40"/>
      <c r="E41" s="48"/>
      <c r="F41" s="48"/>
      <c r="G41" s="21"/>
    </row>
    <row r="42" spans="1:7" ht="20.100000000000001" customHeight="1" x14ac:dyDescent="0.2">
      <c r="A42" s="40"/>
      <c r="B42" s="142"/>
      <c r="C42" s="47"/>
      <c r="D42" s="40"/>
      <c r="E42" s="48"/>
      <c r="F42" s="48"/>
      <c r="G42" s="21"/>
    </row>
    <row r="43" spans="1:7" ht="20.100000000000001" customHeight="1" x14ac:dyDescent="0.2">
      <c r="A43" s="40"/>
      <c r="B43" s="142"/>
      <c r="C43" s="47"/>
      <c r="D43" s="40"/>
      <c r="E43" s="48"/>
      <c r="F43" s="48"/>
      <c r="G43" s="21"/>
    </row>
    <row r="44" spans="1:7" ht="20.100000000000001" customHeight="1" x14ac:dyDescent="0.2">
      <c r="A44" s="40"/>
      <c r="B44" s="142"/>
      <c r="C44" s="47"/>
      <c r="D44" s="40"/>
      <c r="E44" s="48"/>
      <c r="F44" s="48"/>
      <c r="G44" s="21"/>
    </row>
    <row r="45" spans="1:7" ht="20.100000000000001" customHeight="1" x14ac:dyDescent="0.2">
      <c r="A45" s="40"/>
      <c r="B45" s="142"/>
      <c r="C45" s="47"/>
      <c r="D45" s="40"/>
      <c r="E45" s="48"/>
      <c r="F45" s="48"/>
      <c r="G45" s="21"/>
    </row>
    <row r="46" spans="1:7" ht="20.100000000000001" customHeight="1" x14ac:dyDescent="0.2">
      <c r="A46" s="40"/>
      <c r="B46" s="142"/>
      <c r="C46" s="47"/>
      <c r="D46" s="40"/>
      <c r="E46" s="48"/>
      <c r="F46" s="48"/>
      <c r="G46" s="21"/>
    </row>
    <row r="47" spans="1:7" ht="20.100000000000001" customHeight="1" x14ac:dyDescent="0.2">
      <c r="A47" s="40"/>
      <c r="B47" s="142"/>
      <c r="C47" s="47"/>
      <c r="D47" s="40"/>
      <c r="E47" s="48"/>
      <c r="F47" s="48"/>
      <c r="G47" s="21"/>
    </row>
    <row r="48" spans="1:7" ht="20.100000000000001" customHeight="1" x14ac:dyDescent="0.2">
      <c r="A48" s="358"/>
      <c r="B48" s="142"/>
      <c r="C48" s="47"/>
      <c r="D48" s="358"/>
      <c r="E48" s="48"/>
      <c r="F48" s="48"/>
      <c r="G48" s="21"/>
    </row>
    <row r="49" spans="1:7" ht="20.100000000000001" customHeight="1" x14ac:dyDescent="0.2">
      <c r="A49" s="40"/>
      <c r="B49" s="142"/>
      <c r="C49" s="47"/>
      <c r="D49" s="40"/>
      <c r="E49" s="48"/>
      <c r="F49" s="48"/>
      <c r="G49" s="21"/>
    </row>
    <row r="50" spans="1:7" ht="20.100000000000001" customHeight="1" x14ac:dyDescent="0.2">
      <c r="A50" s="40"/>
      <c r="B50" s="142"/>
      <c r="C50" s="47"/>
      <c r="D50" s="40"/>
      <c r="E50" s="48"/>
      <c r="F50" s="48"/>
      <c r="G50" s="21"/>
    </row>
    <row r="51" spans="1:7" ht="20.100000000000001" customHeight="1" x14ac:dyDescent="0.2">
      <c r="A51" s="40"/>
      <c r="B51" s="142"/>
      <c r="C51" s="47"/>
      <c r="D51" s="40"/>
      <c r="E51" s="48"/>
      <c r="F51" s="48"/>
      <c r="G51" s="21"/>
    </row>
    <row r="52" spans="1:7" ht="20.100000000000001" customHeight="1" x14ac:dyDescent="0.2">
      <c r="A52" s="40"/>
      <c r="B52" s="142"/>
      <c r="C52" s="47"/>
      <c r="D52" s="40"/>
      <c r="E52" s="48"/>
      <c r="F52" s="48"/>
      <c r="G52" s="21"/>
    </row>
    <row r="53" spans="1:7" ht="20.100000000000001" customHeight="1" x14ac:dyDescent="0.2">
      <c r="A53" s="40"/>
      <c r="B53" s="142"/>
      <c r="C53" s="47"/>
      <c r="D53" s="40"/>
      <c r="E53" s="48"/>
      <c r="F53" s="48"/>
      <c r="G53" s="21"/>
    </row>
    <row r="54" spans="1:7" ht="20.100000000000001" customHeight="1" x14ac:dyDescent="0.2">
      <c r="A54" s="40"/>
      <c r="B54" s="142"/>
      <c r="C54" s="47"/>
      <c r="D54" s="40"/>
      <c r="E54" s="48"/>
      <c r="F54" s="48"/>
      <c r="G54" s="21"/>
    </row>
    <row r="55" spans="1:7" ht="20.100000000000001" customHeight="1" x14ac:dyDescent="0.2">
      <c r="A55" s="40"/>
      <c r="B55" s="142"/>
      <c r="C55" s="47"/>
      <c r="D55" s="40"/>
      <c r="E55" s="48"/>
      <c r="F55" s="48"/>
      <c r="G55" s="21"/>
    </row>
    <row r="56" spans="1:7" ht="20.100000000000001" customHeight="1" x14ac:dyDescent="0.2">
      <c r="A56" s="40"/>
      <c r="B56" s="142"/>
      <c r="C56" s="47"/>
      <c r="D56" s="40"/>
      <c r="E56" s="48"/>
      <c r="F56" s="48"/>
      <c r="G56" s="21"/>
    </row>
    <row r="57" spans="1:7" ht="20.100000000000001" customHeight="1" x14ac:dyDescent="0.2">
      <c r="A57" s="43"/>
      <c r="B57" s="146"/>
      <c r="C57" s="44"/>
      <c r="D57" s="43"/>
      <c r="E57" s="45"/>
      <c r="F57" s="45"/>
      <c r="G57" s="52"/>
    </row>
    <row r="58" spans="1:7" s="7" customFormat="1" ht="20.100000000000001" customHeight="1" x14ac:dyDescent="0.2">
      <c r="A58" s="454" t="s">
        <v>14</v>
      </c>
      <c r="B58" s="455"/>
      <c r="C58" s="456"/>
      <c r="D58" s="182"/>
      <c r="E58" s="182"/>
      <c r="F58" s="184"/>
      <c r="G58" s="53"/>
    </row>
    <row r="101" spans="5:5" x14ac:dyDescent="0.2">
      <c r="E101" s="9"/>
    </row>
  </sheetData>
  <mergeCells count="1">
    <mergeCell ref="A58:C58"/>
  </mergeCells>
  <pageMargins left="0.7" right="0.7" top="0.75" bottom="0.75" header="0.3" footer="0.3"/>
  <pageSetup paperSize="9" scale="63" firstPageNumber="93" fitToHeight="0" orientation="portrait" useFirstPageNumber="1" horizontalDpi="300" verticalDpi="300" r:id="rId1"/>
  <headerFooter alignWithMargins="0">
    <oddFooter>&amp;C&amp;P</oddFoot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tabColor theme="3" tint="0.39997558519241921"/>
    <pageSetUpPr fitToPage="1"/>
  </sheetPr>
  <dimension ref="A1:K76"/>
  <sheetViews>
    <sheetView view="pageBreakPreview" topLeftCell="A37" zoomScaleNormal="130" zoomScaleSheetLayoutView="100" zoomScalePageLayoutView="130" workbookViewId="0">
      <selection activeCell="E47" sqref="E47"/>
    </sheetView>
  </sheetViews>
  <sheetFormatPr defaultColWidth="9.140625" defaultRowHeight="12" x14ac:dyDescent="0.2"/>
  <cols>
    <col min="1" max="1" width="8.7109375" style="2" customWidth="1"/>
    <col min="2" max="2" width="7.7109375" style="2" customWidth="1"/>
    <col min="3" max="3" width="75.7109375" style="2" customWidth="1"/>
    <col min="4" max="4" width="8.7109375" style="3" customWidth="1"/>
    <col min="5" max="5" width="10.7109375" style="3" customWidth="1"/>
    <col min="6" max="6" width="15.7109375" style="5" customWidth="1"/>
    <col min="7" max="7" width="15.7109375" style="8" customWidth="1"/>
    <col min="8" max="16384" width="9.140625" style="2"/>
  </cols>
  <sheetData>
    <row r="1" spans="1:11" ht="15" customHeight="1" x14ac:dyDescent="0.2">
      <c r="A1" s="171" t="s">
        <v>0</v>
      </c>
      <c r="B1" s="171" t="s">
        <v>657</v>
      </c>
      <c r="C1" s="172" t="s">
        <v>1</v>
      </c>
      <c r="D1" s="173" t="s">
        <v>2</v>
      </c>
      <c r="E1" s="173" t="s">
        <v>9</v>
      </c>
      <c r="F1" s="174" t="s">
        <v>3</v>
      </c>
      <c r="G1" s="175" t="s">
        <v>68</v>
      </c>
    </row>
    <row r="2" spans="1:11" ht="16.5" x14ac:dyDescent="0.2">
      <c r="A2" s="220"/>
      <c r="B2" s="220"/>
      <c r="C2" s="221"/>
      <c r="D2" s="222"/>
      <c r="E2" s="222"/>
      <c r="F2" s="223"/>
      <c r="G2" s="224"/>
    </row>
    <row r="3" spans="1:11" ht="16.5" x14ac:dyDescent="0.3">
      <c r="A3" s="176"/>
      <c r="B3" s="176"/>
      <c r="C3" s="177"/>
      <c r="D3" s="177"/>
      <c r="E3" s="177"/>
      <c r="F3" s="178"/>
      <c r="G3" s="179"/>
    </row>
    <row r="4" spans="1:11" ht="18" customHeight="1" x14ac:dyDescent="0.3">
      <c r="A4" s="116">
        <v>3300</v>
      </c>
      <c r="B4" s="371"/>
      <c r="C4" s="112" t="s">
        <v>320</v>
      </c>
      <c r="D4" s="40"/>
      <c r="E4" s="48"/>
      <c r="F4" s="48"/>
      <c r="G4" s="21"/>
    </row>
    <row r="5" spans="1:11" ht="18" customHeight="1" x14ac:dyDescent="0.3">
      <c r="A5" s="26"/>
      <c r="B5" s="145"/>
      <c r="C5" s="94"/>
      <c r="D5" s="40"/>
      <c r="E5" s="48"/>
      <c r="F5" s="48"/>
      <c r="G5" s="21"/>
    </row>
    <row r="6" spans="1:11" ht="18" customHeight="1" x14ac:dyDescent="0.3">
      <c r="A6" s="26" t="s">
        <v>708</v>
      </c>
      <c r="B6" s="145"/>
      <c r="C6" s="91" t="s">
        <v>471</v>
      </c>
      <c r="D6" s="40"/>
      <c r="E6" s="48"/>
      <c r="F6" s="48"/>
      <c r="G6" s="21"/>
    </row>
    <row r="7" spans="1:11" ht="18" customHeight="1" x14ac:dyDescent="0.3">
      <c r="A7" s="39"/>
      <c r="B7" s="279"/>
      <c r="C7" s="94" t="s">
        <v>502</v>
      </c>
      <c r="D7" s="39"/>
      <c r="E7" s="130"/>
      <c r="F7" s="130"/>
      <c r="G7" s="338"/>
      <c r="H7" s="263"/>
      <c r="I7" s="263"/>
      <c r="J7" s="263"/>
      <c r="K7" s="263"/>
    </row>
    <row r="8" spans="1:11" ht="18" customHeight="1" x14ac:dyDescent="0.3">
      <c r="A8" s="39"/>
      <c r="B8" s="279"/>
      <c r="C8" s="94"/>
      <c r="D8" s="39"/>
      <c r="E8" s="130"/>
      <c r="F8" s="130"/>
      <c r="G8" s="338"/>
      <c r="H8" s="263"/>
      <c r="I8" s="263"/>
      <c r="J8" s="263"/>
      <c r="K8" s="263"/>
    </row>
    <row r="9" spans="1:11" ht="18" customHeight="1" x14ac:dyDescent="0.3">
      <c r="A9" s="39"/>
      <c r="B9" s="279"/>
      <c r="C9" s="94" t="s">
        <v>772</v>
      </c>
      <c r="D9" s="39" t="s">
        <v>111</v>
      </c>
      <c r="E9" s="130">
        <v>1500</v>
      </c>
      <c r="F9" s="130"/>
      <c r="G9" s="339"/>
      <c r="H9" s="263">
        <v>2000</v>
      </c>
      <c r="I9" s="263"/>
      <c r="J9" s="263"/>
      <c r="K9" s="263">
        <f>(100*0.65+200*0.65+100*1)*15</f>
        <v>4425</v>
      </c>
    </row>
    <row r="10" spans="1:11" ht="18" customHeight="1" x14ac:dyDescent="0.3">
      <c r="A10" s="39"/>
      <c r="B10" s="279"/>
      <c r="C10" s="94"/>
      <c r="D10" s="39"/>
      <c r="E10" s="130"/>
      <c r="F10" s="130"/>
      <c r="G10" s="339"/>
      <c r="H10" s="263"/>
      <c r="I10" s="263"/>
      <c r="J10" s="263"/>
      <c r="K10" s="263"/>
    </row>
    <row r="11" spans="1:11" ht="18" customHeight="1" x14ac:dyDescent="0.3">
      <c r="A11" s="39"/>
      <c r="B11" s="279"/>
      <c r="C11" s="94" t="s">
        <v>709</v>
      </c>
      <c r="D11" s="39" t="s">
        <v>111</v>
      </c>
      <c r="E11" s="130">
        <v>150</v>
      </c>
      <c r="F11" s="130"/>
      <c r="G11" s="339"/>
      <c r="H11" s="263"/>
      <c r="I11" s="263"/>
      <c r="J11" s="263"/>
      <c r="K11" s="263">
        <f>308+190*3+100*2</f>
        <v>1078</v>
      </c>
    </row>
    <row r="12" spans="1:11" ht="18" customHeight="1" x14ac:dyDescent="0.3">
      <c r="A12" s="39"/>
      <c r="B12" s="279"/>
      <c r="C12" s="393"/>
      <c r="D12" s="39"/>
      <c r="E12" s="130"/>
      <c r="F12" s="130"/>
      <c r="G12" s="338"/>
      <c r="H12" s="263"/>
      <c r="I12" s="263"/>
      <c r="J12" s="263"/>
      <c r="K12" s="263"/>
    </row>
    <row r="13" spans="1:11" ht="18" customHeight="1" x14ac:dyDescent="0.3">
      <c r="A13" s="39" t="s">
        <v>604</v>
      </c>
      <c r="B13" s="143"/>
      <c r="C13" s="394" t="s">
        <v>340</v>
      </c>
      <c r="D13" s="39"/>
      <c r="E13" s="130"/>
      <c r="F13" s="130"/>
      <c r="G13" s="338"/>
      <c r="H13" s="263"/>
      <c r="I13" s="263"/>
      <c r="J13" s="263"/>
      <c r="K13" s="263"/>
    </row>
    <row r="14" spans="1:11" ht="18" customHeight="1" x14ac:dyDescent="0.3">
      <c r="A14" s="39"/>
      <c r="B14" s="143"/>
      <c r="C14" s="394" t="s">
        <v>341</v>
      </c>
      <c r="D14" s="39"/>
      <c r="E14" s="130"/>
      <c r="F14" s="130"/>
      <c r="G14" s="338"/>
      <c r="H14" s="263"/>
      <c r="I14" s="263"/>
      <c r="J14" s="263"/>
      <c r="K14" s="263"/>
    </row>
    <row r="15" spans="1:11" ht="18" customHeight="1" x14ac:dyDescent="0.3">
      <c r="A15" s="39"/>
      <c r="B15" s="279"/>
      <c r="C15" s="94" t="s">
        <v>321</v>
      </c>
      <c r="D15" s="39" t="s">
        <v>111</v>
      </c>
      <c r="E15" s="130"/>
      <c r="F15" s="130"/>
      <c r="G15" s="339" t="s">
        <v>60</v>
      </c>
      <c r="H15" s="263"/>
      <c r="I15" s="263"/>
      <c r="J15" s="263"/>
      <c r="K15" s="263"/>
    </row>
    <row r="16" spans="1:11" ht="18" customHeight="1" x14ac:dyDescent="0.3">
      <c r="A16" s="39"/>
      <c r="B16" s="279"/>
      <c r="C16" s="395"/>
      <c r="D16" s="39"/>
      <c r="E16" s="130"/>
      <c r="F16" s="130"/>
      <c r="G16" s="338"/>
      <c r="H16" s="263"/>
      <c r="I16" s="263"/>
      <c r="J16" s="263"/>
      <c r="K16" s="263"/>
    </row>
    <row r="17" spans="1:11" ht="18" customHeight="1" x14ac:dyDescent="0.3">
      <c r="A17" s="39"/>
      <c r="B17" s="279"/>
      <c r="C17" s="94" t="s">
        <v>322</v>
      </c>
      <c r="D17" s="39" t="s">
        <v>111</v>
      </c>
      <c r="E17" s="130">
        <f>E9*0.1</f>
        <v>150</v>
      </c>
      <c r="F17" s="130"/>
      <c r="G17" s="339"/>
      <c r="H17" s="263"/>
      <c r="I17" s="263"/>
      <c r="J17" s="263"/>
      <c r="K17" s="263"/>
    </row>
    <row r="18" spans="1:11" ht="18" customHeight="1" x14ac:dyDescent="0.3">
      <c r="A18" s="39"/>
      <c r="B18" s="279"/>
      <c r="C18" s="94"/>
      <c r="D18" s="39"/>
      <c r="E18" s="130"/>
      <c r="F18" s="130"/>
      <c r="G18" s="338"/>
      <c r="H18" s="263"/>
      <c r="I18" s="263"/>
      <c r="J18" s="263"/>
      <c r="K18" s="263"/>
    </row>
    <row r="19" spans="1:11" ht="18" customHeight="1" x14ac:dyDescent="0.3">
      <c r="A19" s="39"/>
      <c r="B19" s="279"/>
      <c r="C19" s="94" t="s">
        <v>323</v>
      </c>
      <c r="D19" s="39" t="s">
        <v>111</v>
      </c>
      <c r="E19" s="130"/>
      <c r="F19" s="130"/>
      <c r="G19" s="339" t="s">
        <v>60</v>
      </c>
      <c r="H19" s="263"/>
      <c r="I19" s="263"/>
      <c r="J19" s="263"/>
      <c r="K19" s="263"/>
    </row>
    <row r="20" spans="1:11" ht="18" customHeight="1" x14ac:dyDescent="0.3">
      <c r="A20" s="131" t="s">
        <v>723</v>
      </c>
      <c r="B20" s="372"/>
      <c r="C20" s="394" t="s">
        <v>347</v>
      </c>
      <c r="D20" s="39" t="s">
        <v>111</v>
      </c>
      <c r="E20" s="130">
        <f>H9*0.2*7</f>
        <v>2800</v>
      </c>
      <c r="F20" s="130"/>
      <c r="G20" s="338"/>
      <c r="H20" s="263"/>
      <c r="I20" s="263"/>
      <c r="J20" s="263"/>
      <c r="K20" s="263"/>
    </row>
    <row r="21" spans="1:11" ht="18" customHeight="1" x14ac:dyDescent="0.3">
      <c r="A21" s="131"/>
      <c r="B21" s="372"/>
      <c r="C21" s="94"/>
      <c r="D21" s="39"/>
      <c r="E21" s="130"/>
      <c r="F21" s="130"/>
      <c r="G21" s="338"/>
      <c r="H21" s="263"/>
      <c r="I21" s="263"/>
      <c r="J21" s="263"/>
      <c r="K21" s="263"/>
    </row>
    <row r="22" spans="1:11" ht="18" customHeight="1" x14ac:dyDescent="0.3">
      <c r="A22" s="131" t="s">
        <v>605</v>
      </c>
      <c r="B22" s="372"/>
      <c r="C22" s="394" t="s">
        <v>466</v>
      </c>
      <c r="D22" s="39"/>
      <c r="E22" s="130"/>
      <c r="F22" s="130"/>
      <c r="G22" s="338"/>
      <c r="H22" s="263"/>
      <c r="I22" s="263"/>
      <c r="J22" s="263"/>
      <c r="K22" s="263"/>
    </row>
    <row r="23" spans="1:11" ht="18" customHeight="1" x14ac:dyDescent="0.3">
      <c r="A23" s="131"/>
      <c r="B23" s="372"/>
      <c r="C23" s="94"/>
      <c r="D23" s="39"/>
      <c r="E23" s="130"/>
      <c r="F23" s="130"/>
      <c r="G23" s="338"/>
      <c r="H23" s="263"/>
      <c r="I23" s="263"/>
      <c r="J23" s="263"/>
      <c r="K23" s="263"/>
    </row>
    <row r="24" spans="1:11" ht="18" customHeight="1" x14ac:dyDescent="0.3">
      <c r="A24" s="39"/>
      <c r="B24" s="143"/>
      <c r="C24" s="94" t="s">
        <v>324</v>
      </c>
      <c r="D24" s="39"/>
      <c r="E24" s="130"/>
      <c r="F24" s="130"/>
      <c r="G24" s="338"/>
      <c r="H24" s="263"/>
      <c r="I24" s="263"/>
      <c r="J24" s="263"/>
      <c r="K24" s="263"/>
    </row>
    <row r="25" spans="1:11" ht="18" customHeight="1" x14ac:dyDescent="0.3">
      <c r="A25" s="39"/>
      <c r="B25" s="279"/>
      <c r="C25" s="94" t="s">
        <v>325</v>
      </c>
      <c r="D25" s="39" t="s">
        <v>111</v>
      </c>
      <c r="E25" s="130">
        <f>H9*0.45*7.9</f>
        <v>7110</v>
      </c>
      <c r="F25" s="130"/>
      <c r="G25" s="338"/>
      <c r="H25" s="263"/>
      <c r="I25" s="263"/>
      <c r="J25" s="263"/>
      <c r="K25" s="263">
        <f>5600*8*0.5-E9</f>
        <v>20900</v>
      </c>
    </row>
    <row r="26" spans="1:11" ht="18" customHeight="1" x14ac:dyDescent="0.3">
      <c r="A26" s="39"/>
      <c r="B26" s="279"/>
      <c r="C26" s="94"/>
      <c r="D26" s="39"/>
      <c r="E26" s="130"/>
      <c r="F26" s="130"/>
      <c r="G26" s="338"/>
      <c r="H26" s="263"/>
      <c r="I26" s="263"/>
      <c r="J26" s="263"/>
      <c r="K26" s="263"/>
    </row>
    <row r="27" spans="1:11" ht="18" customHeight="1" x14ac:dyDescent="0.3">
      <c r="A27" s="39"/>
      <c r="B27" s="279"/>
      <c r="C27" s="94" t="s">
        <v>326</v>
      </c>
      <c r="D27" s="39" t="s">
        <v>111</v>
      </c>
      <c r="E27" s="130"/>
      <c r="F27" s="130"/>
      <c r="G27" s="29" t="s">
        <v>60</v>
      </c>
      <c r="H27" s="263"/>
      <c r="I27" s="263"/>
      <c r="J27" s="263"/>
      <c r="K27" s="263"/>
    </row>
    <row r="28" spans="1:11" ht="18" customHeight="1" x14ac:dyDescent="0.3">
      <c r="A28" s="39"/>
      <c r="B28" s="279"/>
      <c r="C28" s="94"/>
      <c r="D28" s="39"/>
      <c r="E28" s="130"/>
      <c r="F28" s="130"/>
      <c r="G28" s="338"/>
      <c r="H28" s="263"/>
      <c r="I28" s="263"/>
      <c r="J28" s="263"/>
      <c r="K28" s="263"/>
    </row>
    <row r="29" spans="1:11" ht="18" customHeight="1" x14ac:dyDescent="0.3">
      <c r="A29" s="39"/>
      <c r="B29" s="279"/>
      <c r="C29" s="94" t="s">
        <v>327</v>
      </c>
      <c r="D29" s="39" t="s">
        <v>111</v>
      </c>
      <c r="E29" s="130"/>
      <c r="F29" s="130"/>
      <c r="G29" s="29" t="s">
        <v>60</v>
      </c>
      <c r="H29" s="263"/>
      <c r="I29" s="263"/>
      <c r="J29" s="263"/>
      <c r="K29" s="263"/>
    </row>
    <row r="30" spans="1:11" ht="18" customHeight="1" x14ac:dyDescent="0.3">
      <c r="A30" s="39"/>
      <c r="B30" s="279"/>
      <c r="C30" s="94"/>
      <c r="D30" s="39"/>
      <c r="E30" s="130"/>
      <c r="F30" s="130"/>
      <c r="G30" s="338"/>
      <c r="H30" s="263"/>
      <c r="I30" s="263"/>
      <c r="J30" s="263"/>
      <c r="K30" s="263"/>
    </row>
    <row r="31" spans="1:11" ht="18" customHeight="1" x14ac:dyDescent="0.3">
      <c r="A31" s="26"/>
      <c r="B31" s="202"/>
      <c r="C31" s="93" t="s">
        <v>328</v>
      </c>
      <c r="D31" s="26" t="s">
        <v>111</v>
      </c>
      <c r="E31" s="48"/>
      <c r="F31" s="130"/>
      <c r="G31" s="29" t="s">
        <v>60</v>
      </c>
    </row>
    <row r="32" spans="1:11" ht="18" customHeight="1" x14ac:dyDescent="0.3">
      <c r="A32" s="26" t="s">
        <v>329</v>
      </c>
      <c r="B32" s="145"/>
      <c r="C32" s="91" t="s">
        <v>330</v>
      </c>
      <c r="D32" s="26"/>
      <c r="E32" s="48"/>
      <c r="F32" s="130"/>
      <c r="G32" s="21"/>
    </row>
    <row r="33" spans="1:11" ht="18" customHeight="1" x14ac:dyDescent="0.3">
      <c r="A33" s="26"/>
      <c r="B33" s="145"/>
      <c r="C33" s="91" t="s">
        <v>606</v>
      </c>
      <c r="D33" s="26"/>
      <c r="E33" s="48"/>
      <c r="F33" s="130"/>
      <c r="G33" s="21"/>
    </row>
    <row r="34" spans="1:11" ht="18" customHeight="1" x14ac:dyDescent="0.3">
      <c r="A34" s="26"/>
      <c r="B34" s="145"/>
      <c r="C34" s="91" t="s">
        <v>345</v>
      </c>
      <c r="D34" s="26"/>
      <c r="E34" s="48"/>
      <c r="F34" s="130"/>
      <c r="G34" s="21"/>
    </row>
    <row r="35" spans="1:11" ht="18" customHeight="1" x14ac:dyDescent="0.3">
      <c r="A35" s="26"/>
      <c r="B35" s="145"/>
      <c r="C35" s="94"/>
      <c r="D35" s="26"/>
      <c r="E35" s="48"/>
      <c r="F35" s="130"/>
      <c r="G35" s="21"/>
    </row>
    <row r="36" spans="1:11" ht="18" customHeight="1" x14ac:dyDescent="0.3">
      <c r="A36" s="26"/>
      <c r="B36" s="202"/>
      <c r="C36" s="93" t="s">
        <v>331</v>
      </c>
      <c r="D36" s="26" t="s">
        <v>342</v>
      </c>
      <c r="E36" s="48"/>
      <c r="F36" s="48"/>
      <c r="G36" s="29" t="s">
        <v>60</v>
      </c>
    </row>
    <row r="37" spans="1:11" ht="18" customHeight="1" x14ac:dyDescent="0.3">
      <c r="A37" s="26"/>
      <c r="B37" s="145"/>
      <c r="C37" s="94"/>
      <c r="D37" s="26"/>
      <c r="E37" s="48"/>
      <c r="F37" s="48"/>
      <c r="G37" s="21"/>
    </row>
    <row r="38" spans="1:11" ht="18" customHeight="1" x14ac:dyDescent="0.3">
      <c r="A38" s="26" t="s">
        <v>332</v>
      </c>
      <c r="B38" s="145"/>
      <c r="C38" s="93" t="s">
        <v>333</v>
      </c>
      <c r="D38" s="26" t="s">
        <v>111</v>
      </c>
      <c r="E38" s="48"/>
      <c r="F38" s="48"/>
      <c r="G38" s="29" t="s">
        <v>60</v>
      </c>
    </row>
    <row r="39" spans="1:11" ht="18" customHeight="1" x14ac:dyDescent="0.3">
      <c r="A39" s="26"/>
      <c r="B39" s="145"/>
      <c r="C39" s="94"/>
      <c r="D39" s="26"/>
      <c r="E39" s="48"/>
      <c r="F39" s="48"/>
      <c r="G39" s="21"/>
    </row>
    <row r="40" spans="1:11" ht="18" customHeight="1" x14ac:dyDescent="0.3">
      <c r="A40" s="26" t="s">
        <v>334</v>
      </c>
      <c r="B40" s="145"/>
      <c r="C40" s="91" t="s">
        <v>343</v>
      </c>
      <c r="D40" s="26"/>
      <c r="E40" s="48"/>
      <c r="F40" s="48"/>
      <c r="G40" s="21"/>
    </row>
    <row r="41" spans="1:11" ht="18" customHeight="1" x14ac:dyDescent="0.3">
      <c r="A41" s="26"/>
      <c r="B41" s="145"/>
      <c r="C41" s="94"/>
      <c r="D41" s="26"/>
      <c r="E41" s="48"/>
      <c r="F41" s="48"/>
      <c r="G41" s="21"/>
    </row>
    <row r="42" spans="1:11" ht="18" customHeight="1" x14ac:dyDescent="0.3">
      <c r="A42" s="26"/>
      <c r="B42" s="145"/>
      <c r="C42" s="93" t="s">
        <v>344</v>
      </c>
      <c r="D42" s="26" t="s">
        <v>111</v>
      </c>
      <c r="E42" s="48">
        <f>H9*7.9*0.15</f>
        <v>2370</v>
      </c>
      <c r="F42" s="48"/>
      <c r="G42" s="21"/>
      <c r="K42" s="2">
        <f>(7.8*0.15*5600)*1.1</f>
        <v>7207.2000000000007</v>
      </c>
    </row>
    <row r="43" spans="1:11" ht="18" customHeight="1" x14ac:dyDescent="0.3">
      <c r="A43" s="26"/>
      <c r="B43" s="145"/>
      <c r="C43" s="93"/>
      <c r="D43" s="26"/>
      <c r="E43" s="48"/>
      <c r="F43" s="48"/>
      <c r="G43" s="21"/>
    </row>
    <row r="44" spans="1:11" ht="18" customHeight="1" x14ac:dyDescent="0.3">
      <c r="A44" s="26" t="s">
        <v>467</v>
      </c>
      <c r="B44" s="145"/>
      <c r="C44" s="93" t="s">
        <v>468</v>
      </c>
      <c r="D44" s="26"/>
      <c r="E44" s="48"/>
      <c r="F44" s="48"/>
      <c r="G44" s="21"/>
    </row>
    <row r="45" spans="1:11" ht="18" customHeight="1" x14ac:dyDescent="0.3">
      <c r="A45" s="26"/>
      <c r="B45" s="145"/>
      <c r="C45" s="93"/>
      <c r="D45" s="26"/>
      <c r="E45" s="48"/>
      <c r="F45" s="48"/>
      <c r="G45" s="21"/>
    </row>
    <row r="46" spans="1:11" ht="18" customHeight="1" x14ac:dyDescent="0.3">
      <c r="A46" s="26" t="s">
        <v>359</v>
      </c>
      <c r="B46" s="145"/>
      <c r="C46" s="93" t="s">
        <v>469</v>
      </c>
      <c r="D46" s="26"/>
      <c r="E46" s="48"/>
      <c r="F46" s="48"/>
      <c r="G46" s="21"/>
    </row>
    <row r="47" spans="1:11" ht="18" customHeight="1" x14ac:dyDescent="0.3">
      <c r="A47" s="26"/>
      <c r="B47" s="145"/>
      <c r="C47" s="93" t="s">
        <v>727</v>
      </c>
      <c r="D47" s="26" t="s">
        <v>470</v>
      </c>
      <c r="E47" s="48">
        <f>E25*(J47-1)</f>
        <v>14220</v>
      </c>
      <c r="F47" s="48"/>
      <c r="G47" s="21"/>
      <c r="J47" s="2">
        <v>3</v>
      </c>
      <c r="K47" s="2" t="s">
        <v>37</v>
      </c>
    </row>
    <row r="48" spans="1:11" ht="18" customHeight="1" x14ac:dyDescent="0.3">
      <c r="A48" s="26"/>
      <c r="B48" s="145"/>
      <c r="C48" s="93"/>
      <c r="D48" s="26"/>
      <c r="E48" s="48"/>
      <c r="F48" s="48"/>
      <c r="G48" s="21"/>
    </row>
    <row r="49" spans="1:11" ht="18" customHeight="1" x14ac:dyDescent="0.3">
      <c r="A49" s="26" t="s">
        <v>724</v>
      </c>
      <c r="B49" s="26"/>
      <c r="C49" s="91" t="s">
        <v>726</v>
      </c>
      <c r="D49" s="26"/>
      <c r="E49" s="124"/>
      <c r="F49" s="124"/>
      <c r="G49" s="125"/>
    </row>
    <row r="50" spans="1:11" ht="18" customHeight="1" x14ac:dyDescent="0.3">
      <c r="A50" s="26"/>
      <c r="B50" s="26"/>
      <c r="C50" s="93" t="s">
        <v>725</v>
      </c>
      <c r="D50" s="26" t="s">
        <v>111</v>
      </c>
      <c r="E50" s="124">
        <f>H9*0.15*6</f>
        <v>1800</v>
      </c>
      <c r="F50" s="124"/>
      <c r="G50" s="21"/>
    </row>
    <row r="51" spans="1:11" ht="18" customHeight="1" x14ac:dyDescent="0.3">
      <c r="A51" s="26"/>
      <c r="B51" s="26"/>
      <c r="C51" s="94"/>
      <c r="D51" s="26"/>
      <c r="E51" s="124"/>
      <c r="F51" s="124"/>
      <c r="G51" s="125"/>
    </row>
    <row r="52" spans="1:11" ht="18" customHeight="1" x14ac:dyDescent="0.3">
      <c r="A52" s="26" t="s">
        <v>335</v>
      </c>
      <c r="B52" s="26"/>
      <c r="C52" s="91" t="s">
        <v>336</v>
      </c>
      <c r="D52" s="26"/>
      <c r="E52" s="124"/>
      <c r="F52" s="124"/>
      <c r="G52" s="125"/>
    </row>
    <row r="53" spans="1:11" ht="18" customHeight="1" x14ac:dyDescent="0.3">
      <c r="A53" s="26"/>
      <c r="B53" s="26"/>
      <c r="C53" s="91" t="s">
        <v>337</v>
      </c>
      <c r="D53" s="26"/>
      <c r="E53" s="124"/>
      <c r="F53" s="124"/>
      <c r="G53" s="125"/>
    </row>
    <row r="54" spans="1:11" ht="18" customHeight="1" x14ac:dyDescent="0.3">
      <c r="A54" s="26"/>
      <c r="B54" s="26"/>
      <c r="C54" s="93" t="s">
        <v>338</v>
      </c>
      <c r="D54" s="26" t="s">
        <v>115</v>
      </c>
      <c r="E54" s="124">
        <v>1250</v>
      </c>
      <c r="F54" s="124"/>
      <c r="G54" s="21"/>
    </row>
    <row r="55" spans="1:11" ht="18" customHeight="1" x14ac:dyDescent="0.3">
      <c r="A55" s="145"/>
      <c r="B55" s="26"/>
      <c r="C55" s="84"/>
      <c r="D55" s="26"/>
      <c r="E55" s="124"/>
      <c r="F55" s="124"/>
      <c r="G55" s="125"/>
    </row>
    <row r="56" spans="1:11" ht="18" customHeight="1" x14ac:dyDescent="0.3">
      <c r="A56" s="145"/>
      <c r="B56" s="26"/>
      <c r="C56" s="31" t="s">
        <v>339</v>
      </c>
      <c r="D56" s="26" t="s">
        <v>115</v>
      </c>
      <c r="E56" s="124">
        <v>1250</v>
      </c>
      <c r="F56" s="124"/>
      <c r="G56" s="21"/>
      <c r="K56" s="263">
        <f>(100+200+100)*15</f>
        <v>6000</v>
      </c>
    </row>
    <row r="57" spans="1:11" ht="18" customHeight="1" x14ac:dyDescent="0.2">
      <c r="A57" s="454" t="s">
        <v>22</v>
      </c>
      <c r="B57" s="455"/>
      <c r="C57" s="456"/>
      <c r="D57" s="182"/>
      <c r="E57" s="183"/>
      <c r="F57" s="184"/>
      <c r="G57" s="46"/>
    </row>
    <row r="76" spans="4:7" s="5" customFormat="1" x14ac:dyDescent="0.2">
      <c r="D76" s="3"/>
      <c r="E76" s="9"/>
      <c r="G76" s="8"/>
    </row>
  </sheetData>
  <mergeCells count="1">
    <mergeCell ref="A57:C57"/>
  </mergeCells>
  <pageMargins left="0.7" right="0.7" top="0.75" bottom="0.75" header="0.3" footer="0.3"/>
  <pageSetup paperSize="9" scale="63" firstPageNumber="17" fitToHeight="0" orientation="portrait" horizontalDpi="300" verticalDpi="300" r:id="rId1"/>
  <headerFooter alignWithMargins="0">
    <oddFooter>&amp;C&amp;P</oddFooter>
  </headerFooter>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tabColor theme="3" tint="0.39997558519241921"/>
    <pageSetUpPr fitToPage="1"/>
  </sheetPr>
  <dimension ref="A1:L98"/>
  <sheetViews>
    <sheetView view="pageBreakPreview" topLeftCell="A40" zoomScale="85" zoomScaleNormal="130" zoomScaleSheetLayoutView="85" zoomScalePageLayoutView="130" workbookViewId="0">
      <selection activeCell="D52" sqref="D52:E53"/>
    </sheetView>
  </sheetViews>
  <sheetFormatPr defaultColWidth="9.140625" defaultRowHeight="12" x14ac:dyDescent="0.2"/>
  <cols>
    <col min="1" max="2" width="7.7109375" style="2" customWidth="1"/>
    <col min="3" max="3" width="75.7109375" style="2" customWidth="1"/>
    <col min="4" max="4" width="8.7109375" style="3" customWidth="1"/>
    <col min="5" max="5" width="10.7109375" style="3" customWidth="1"/>
    <col min="6" max="6" width="15.7109375" style="5" customWidth="1"/>
    <col min="7" max="7" width="15.7109375" style="8" customWidth="1"/>
    <col min="8" max="16384" width="9.140625" style="2"/>
  </cols>
  <sheetData>
    <row r="1" spans="1:12" ht="20.100000000000001" customHeight="1" x14ac:dyDescent="0.2">
      <c r="A1" s="171" t="s">
        <v>0</v>
      </c>
      <c r="B1" s="171" t="s">
        <v>657</v>
      </c>
      <c r="C1" s="172" t="s">
        <v>1</v>
      </c>
      <c r="D1" s="173" t="s">
        <v>2</v>
      </c>
      <c r="E1" s="173" t="s">
        <v>9</v>
      </c>
      <c r="F1" s="174" t="s">
        <v>3</v>
      </c>
      <c r="G1" s="175" t="s">
        <v>68</v>
      </c>
    </row>
    <row r="2" spans="1:12" ht="20.100000000000001" customHeight="1" x14ac:dyDescent="0.2">
      <c r="A2" s="220"/>
      <c r="B2" s="220"/>
      <c r="C2" s="221"/>
      <c r="D2" s="222"/>
      <c r="E2" s="222"/>
      <c r="F2" s="223"/>
      <c r="G2" s="224"/>
    </row>
    <row r="3" spans="1:12" ht="20.100000000000001" customHeight="1" x14ac:dyDescent="0.3">
      <c r="A3" s="176"/>
      <c r="B3" s="176"/>
      <c r="C3" s="177"/>
      <c r="D3" s="177"/>
      <c r="E3" s="177"/>
      <c r="F3" s="178"/>
      <c r="G3" s="179"/>
    </row>
    <row r="4" spans="1:12" ht="20.100000000000001" customHeight="1" x14ac:dyDescent="0.2">
      <c r="A4" s="54"/>
      <c r="B4" s="15"/>
      <c r="C4" s="14"/>
      <c r="D4" s="15"/>
      <c r="E4" s="16"/>
      <c r="F4" s="16"/>
      <c r="G4" s="17"/>
    </row>
    <row r="5" spans="1:12" ht="20.100000000000001" customHeight="1" x14ac:dyDescent="0.2">
      <c r="A5" s="18">
        <v>3400</v>
      </c>
      <c r="B5" s="18"/>
      <c r="C5" s="56" t="s">
        <v>122</v>
      </c>
      <c r="D5" s="40"/>
      <c r="E5" s="48"/>
      <c r="F5" s="48"/>
      <c r="G5" s="21"/>
    </row>
    <row r="6" spans="1:12" ht="20.100000000000001" customHeight="1" x14ac:dyDescent="0.2">
      <c r="A6" s="22"/>
      <c r="B6" s="22"/>
      <c r="C6" s="47"/>
      <c r="D6" s="40"/>
      <c r="E6" s="48"/>
      <c r="F6" s="48"/>
      <c r="G6" s="21"/>
    </row>
    <row r="7" spans="1:12" ht="20.100000000000001" customHeight="1" x14ac:dyDescent="0.3">
      <c r="A7" s="24">
        <v>34.01</v>
      </c>
      <c r="B7" s="24"/>
      <c r="C7" s="91" t="s">
        <v>357</v>
      </c>
      <c r="D7" s="40"/>
      <c r="E7" s="48"/>
      <c r="F7" s="48"/>
      <c r="G7" s="21"/>
    </row>
    <row r="8" spans="1:12" ht="20.100000000000001" customHeight="1" x14ac:dyDescent="0.3">
      <c r="A8" s="24"/>
      <c r="B8" s="24"/>
      <c r="C8" s="91" t="s">
        <v>358</v>
      </c>
      <c r="D8" s="40"/>
      <c r="E8" s="48"/>
      <c r="F8" s="48"/>
      <c r="G8" s="21"/>
    </row>
    <row r="9" spans="1:12" ht="20.100000000000001" customHeight="1" x14ac:dyDescent="0.3">
      <c r="A9" s="33"/>
      <c r="B9" s="33"/>
      <c r="C9" s="94"/>
      <c r="D9" s="399"/>
      <c r="E9" s="48"/>
      <c r="F9" s="48"/>
      <c r="G9" s="21"/>
    </row>
    <row r="10" spans="1:12" ht="20.100000000000001" customHeight="1" x14ac:dyDescent="0.2">
      <c r="A10" s="33"/>
      <c r="B10" s="33"/>
      <c r="C10" s="408" t="s">
        <v>685</v>
      </c>
      <c r="D10" s="409"/>
      <c r="E10" s="48"/>
      <c r="F10" s="48"/>
      <c r="G10" s="21"/>
    </row>
    <row r="11" spans="1:12" ht="20.100000000000001" customHeight="1" x14ac:dyDescent="0.2">
      <c r="A11" s="33"/>
      <c r="B11" s="33"/>
      <c r="C11" s="410"/>
      <c r="D11" s="409"/>
      <c r="E11" s="48"/>
      <c r="F11" s="48"/>
      <c r="G11" s="21"/>
    </row>
    <row r="12" spans="1:12" ht="20.100000000000001" customHeight="1" x14ac:dyDescent="0.2">
      <c r="A12" s="33"/>
      <c r="B12" s="33"/>
      <c r="C12" s="408" t="s">
        <v>711</v>
      </c>
      <c r="D12" s="409" t="s">
        <v>686</v>
      </c>
      <c r="E12" s="48">
        <f>7.9*0.15*H12*1.4</f>
        <v>3318</v>
      </c>
      <c r="F12" s="48"/>
      <c r="G12" s="21"/>
      <c r="H12" s="2">
        <v>2000</v>
      </c>
      <c r="L12" s="2">
        <f>(7.5*0.15*5600)*1.1</f>
        <v>6930.0000000000009</v>
      </c>
    </row>
    <row r="13" spans="1:12" ht="20.100000000000001" customHeight="1" x14ac:dyDescent="0.3">
      <c r="A13" s="33"/>
      <c r="B13" s="33"/>
      <c r="C13" s="94"/>
      <c r="D13" s="399"/>
      <c r="E13" s="48"/>
      <c r="F13" s="48"/>
      <c r="G13" s="21"/>
    </row>
    <row r="14" spans="1:12" ht="20.100000000000001" customHeight="1" x14ac:dyDescent="0.3">
      <c r="A14" s="24"/>
      <c r="B14" s="24"/>
      <c r="C14" s="93" t="s">
        <v>710</v>
      </c>
      <c r="D14" s="40"/>
      <c r="E14" s="48"/>
      <c r="F14" s="48"/>
      <c r="G14" s="21"/>
    </row>
    <row r="15" spans="1:12" ht="20.100000000000001" customHeight="1" x14ac:dyDescent="0.3">
      <c r="A15" s="24"/>
      <c r="B15" s="24"/>
      <c r="C15" s="93"/>
      <c r="D15" s="40"/>
      <c r="E15" s="48"/>
      <c r="F15" s="48"/>
      <c r="G15" s="21"/>
    </row>
    <row r="16" spans="1:12" ht="20.100000000000001" customHeight="1" x14ac:dyDescent="0.3">
      <c r="A16" s="24"/>
      <c r="B16" s="24"/>
      <c r="C16" s="96" t="s">
        <v>712</v>
      </c>
      <c r="D16" s="26" t="s">
        <v>111</v>
      </c>
      <c r="E16" s="48">
        <f>H12*7.6*0.15*1.4</f>
        <v>3192</v>
      </c>
      <c r="F16" s="48"/>
      <c r="G16" s="21"/>
      <c r="L16" s="2">
        <f>(7.2*0.15*5600)*1.1</f>
        <v>6652.8</v>
      </c>
    </row>
    <row r="17" spans="1:12" ht="20.100000000000001" customHeight="1" x14ac:dyDescent="0.3">
      <c r="A17" s="24"/>
      <c r="B17" s="24"/>
      <c r="C17" s="96"/>
      <c r="D17" s="26"/>
      <c r="E17" s="48"/>
      <c r="F17" s="48"/>
      <c r="G17" s="21"/>
    </row>
    <row r="18" spans="1:12" ht="20.100000000000001" customHeight="1" x14ac:dyDescent="0.3">
      <c r="A18" s="24"/>
      <c r="B18" s="24"/>
      <c r="C18" s="93"/>
      <c r="D18" s="26"/>
      <c r="E18" s="48"/>
      <c r="F18" s="48"/>
      <c r="G18" s="21"/>
    </row>
    <row r="19" spans="1:12" ht="20.100000000000001" customHeight="1" x14ac:dyDescent="0.3">
      <c r="A19" s="24"/>
      <c r="B19" s="24"/>
      <c r="C19" s="93" t="s">
        <v>722</v>
      </c>
      <c r="D19" s="26"/>
      <c r="E19" s="48"/>
      <c r="F19" s="48"/>
      <c r="G19" s="21"/>
    </row>
    <row r="20" spans="1:12" ht="20.100000000000001" customHeight="1" x14ac:dyDescent="0.3">
      <c r="A20" s="24"/>
      <c r="B20" s="24"/>
      <c r="C20" s="93"/>
      <c r="D20" s="26"/>
      <c r="E20" s="48"/>
      <c r="F20" s="48"/>
      <c r="G20" s="21"/>
    </row>
    <row r="21" spans="1:12" ht="20.100000000000001" customHeight="1" x14ac:dyDescent="0.3">
      <c r="A21" s="24"/>
      <c r="B21" s="24"/>
      <c r="C21" s="96" t="s">
        <v>721</v>
      </c>
      <c r="D21" s="26" t="s">
        <v>111</v>
      </c>
      <c r="E21" s="48">
        <f>H12*0.15*7.3*1.4</f>
        <v>3066</v>
      </c>
      <c r="F21" s="48"/>
      <c r="G21" s="21"/>
      <c r="L21" s="2" t="e">
        <f>((9.6*0.65*5600)*(1.1))-E12-E16-'3300'!E42-#REF!</f>
        <v>#REF!</v>
      </c>
    </row>
    <row r="22" spans="1:12" ht="20.100000000000001" customHeight="1" x14ac:dyDescent="0.3">
      <c r="A22" s="24"/>
      <c r="B22" s="24"/>
      <c r="C22" s="96"/>
      <c r="D22" s="26"/>
      <c r="E22" s="48"/>
      <c r="F22" s="48"/>
      <c r="G22" s="21"/>
    </row>
    <row r="23" spans="1:12" ht="20.100000000000001" customHeight="1" x14ac:dyDescent="0.3">
      <c r="A23" s="24"/>
      <c r="B23" s="24"/>
      <c r="C23" s="93" t="s">
        <v>348</v>
      </c>
      <c r="D23" s="26"/>
      <c r="E23" s="48"/>
      <c r="F23" s="48"/>
      <c r="G23" s="21"/>
    </row>
    <row r="24" spans="1:12" ht="20.100000000000001" customHeight="1" x14ac:dyDescent="0.3">
      <c r="A24" s="24"/>
      <c r="B24" s="24"/>
      <c r="C24" s="93"/>
      <c r="D24" s="26"/>
      <c r="E24" s="48"/>
      <c r="F24" s="48"/>
      <c r="G24" s="21"/>
    </row>
    <row r="25" spans="1:12" ht="20.100000000000001" customHeight="1" x14ac:dyDescent="0.3">
      <c r="A25" s="24"/>
      <c r="B25" s="24"/>
      <c r="C25" s="96" t="s">
        <v>472</v>
      </c>
      <c r="D25" s="26" t="s">
        <v>111</v>
      </c>
      <c r="E25" s="48">
        <f>1.2*H12*0.15</f>
        <v>360</v>
      </c>
      <c r="F25" s="48"/>
      <c r="G25" s="21"/>
    </row>
    <row r="26" spans="1:12" ht="20.100000000000001" customHeight="1" x14ac:dyDescent="0.3">
      <c r="A26" s="24"/>
      <c r="B26" s="24"/>
      <c r="C26" s="93"/>
      <c r="D26" s="26"/>
      <c r="E26" s="48"/>
      <c r="F26" s="48"/>
      <c r="G26" s="21"/>
    </row>
    <row r="27" spans="1:12" ht="20.100000000000001" customHeight="1" x14ac:dyDescent="0.3">
      <c r="A27" s="24" t="s">
        <v>749</v>
      </c>
      <c r="B27" s="24"/>
      <c r="C27" s="91" t="s">
        <v>357</v>
      </c>
      <c r="D27" s="26"/>
      <c r="E27" s="48"/>
      <c r="F27" s="48"/>
      <c r="G27" s="21"/>
    </row>
    <row r="28" spans="1:12" ht="20.100000000000001" customHeight="1" x14ac:dyDescent="0.3">
      <c r="A28" s="24"/>
      <c r="B28" s="24"/>
      <c r="C28" s="91" t="s">
        <v>750</v>
      </c>
      <c r="D28" s="26"/>
      <c r="E28" s="48"/>
      <c r="F28" s="48"/>
      <c r="G28" s="21"/>
    </row>
    <row r="29" spans="1:12" ht="20.100000000000001" customHeight="1" x14ac:dyDescent="0.3">
      <c r="A29" s="24"/>
      <c r="B29" s="24"/>
      <c r="C29" s="91"/>
      <c r="D29" s="26"/>
      <c r="E29" s="48"/>
      <c r="F29" s="48"/>
      <c r="G29" s="21"/>
    </row>
    <row r="30" spans="1:12" ht="20.100000000000001" customHeight="1" x14ac:dyDescent="0.3">
      <c r="A30" s="24"/>
      <c r="B30" s="24"/>
      <c r="C30" s="93" t="s">
        <v>751</v>
      </c>
      <c r="D30" s="26"/>
      <c r="E30" s="48"/>
      <c r="F30" s="48"/>
      <c r="G30" s="21"/>
    </row>
    <row r="31" spans="1:12" ht="20.100000000000001" customHeight="1" x14ac:dyDescent="0.3">
      <c r="A31" s="24"/>
      <c r="B31" s="24"/>
      <c r="C31" s="93"/>
      <c r="D31" s="26"/>
      <c r="E31" s="48"/>
      <c r="F31" s="48"/>
      <c r="G31" s="21"/>
    </row>
    <row r="32" spans="1:12" ht="20.100000000000001" customHeight="1" x14ac:dyDescent="0.3">
      <c r="A32" s="24"/>
      <c r="B32" s="24"/>
      <c r="C32" s="96" t="s">
        <v>721</v>
      </c>
      <c r="D32" s="26" t="s">
        <v>111</v>
      </c>
      <c r="E32" s="48">
        <f>7.9*0.15*H32*1.4</f>
        <v>0</v>
      </c>
      <c r="F32" s="48"/>
      <c r="G32" s="29" t="s">
        <v>60</v>
      </c>
    </row>
    <row r="33" spans="1:12" ht="20.100000000000001" customHeight="1" x14ac:dyDescent="0.3">
      <c r="A33" s="24"/>
      <c r="B33" s="24"/>
      <c r="C33" s="96"/>
      <c r="D33" s="26"/>
      <c r="E33" s="48"/>
      <c r="F33" s="48"/>
      <c r="G33" s="29"/>
    </row>
    <row r="34" spans="1:12" ht="20.100000000000001" customHeight="1" x14ac:dyDescent="0.3">
      <c r="A34" s="127" t="s">
        <v>349</v>
      </c>
      <c r="B34" s="127"/>
      <c r="C34" s="91" t="s">
        <v>350</v>
      </c>
      <c r="D34" s="26"/>
      <c r="E34" s="48"/>
      <c r="F34" s="48"/>
      <c r="G34" s="21"/>
    </row>
    <row r="35" spans="1:12" ht="20.100000000000001" customHeight="1" x14ac:dyDescent="0.3">
      <c r="A35" s="24"/>
      <c r="B35" s="24"/>
      <c r="C35" s="91" t="s">
        <v>341</v>
      </c>
      <c r="D35" s="26"/>
      <c r="E35" s="48"/>
      <c r="F35" s="48"/>
      <c r="G35" s="21"/>
    </row>
    <row r="36" spans="1:12" ht="20.100000000000001" customHeight="1" x14ac:dyDescent="0.3">
      <c r="A36" s="33"/>
      <c r="B36" s="33"/>
      <c r="C36" s="94"/>
      <c r="D36" s="39"/>
      <c r="E36" s="48"/>
      <c r="F36" s="48"/>
      <c r="G36" s="21"/>
    </row>
    <row r="37" spans="1:12" ht="20.100000000000001" customHeight="1" x14ac:dyDescent="0.3">
      <c r="A37" s="24"/>
      <c r="B37" s="24"/>
      <c r="C37" s="93" t="s">
        <v>321</v>
      </c>
      <c r="D37" s="26" t="s">
        <v>111</v>
      </c>
      <c r="E37" s="48"/>
      <c r="F37" s="48"/>
      <c r="G37" s="29" t="s">
        <v>60</v>
      </c>
    </row>
    <row r="38" spans="1:12" ht="20.100000000000001" customHeight="1" x14ac:dyDescent="0.3">
      <c r="A38" s="24"/>
      <c r="B38" s="24"/>
      <c r="C38" s="93"/>
      <c r="D38" s="26"/>
      <c r="E38" s="48"/>
      <c r="F38" s="48"/>
      <c r="G38" s="21"/>
    </row>
    <row r="39" spans="1:12" ht="20.100000000000001" customHeight="1" x14ac:dyDescent="0.3">
      <c r="A39" s="24"/>
      <c r="B39" s="24"/>
      <c r="C39" s="93" t="s">
        <v>322</v>
      </c>
      <c r="D39" s="26" t="s">
        <v>111</v>
      </c>
      <c r="E39" s="48"/>
      <c r="F39" s="48"/>
      <c r="G39" s="29" t="s">
        <v>60</v>
      </c>
    </row>
    <row r="40" spans="1:12" ht="20.100000000000001" customHeight="1" x14ac:dyDescent="0.3">
      <c r="A40" s="24"/>
      <c r="B40" s="24"/>
      <c r="C40" s="93"/>
      <c r="D40" s="26"/>
      <c r="E40" s="48"/>
      <c r="F40" s="48"/>
      <c r="G40" s="21"/>
    </row>
    <row r="41" spans="1:12" ht="20.100000000000001" customHeight="1" x14ac:dyDescent="0.3">
      <c r="A41" s="24"/>
      <c r="B41" s="24"/>
      <c r="C41" s="93"/>
      <c r="D41" s="26"/>
      <c r="E41" s="48"/>
      <c r="F41" s="48"/>
      <c r="G41" s="21"/>
    </row>
    <row r="42" spans="1:12" ht="20.100000000000001" customHeight="1" x14ac:dyDescent="0.3">
      <c r="A42" s="129" t="s">
        <v>360</v>
      </c>
      <c r="B42" s="129"/>
      <c r="C42" s="112" t="s">
        <v>318</v>
      </c>
      <c r="D42" s="26"/>
      <c r="E42" s="48"/>
      <c r="F42" s="48"/>
      <c r="G42" s="21"/>
    </row>
    <row r="43" spans="1:12" ht="20.100000000000001" customHeight="1" x14ac:dyDescent="0.3">
      <c r="A43" s="24"/>
      <c r="B43" s="24"/>
      <c r="C43" s="93"/>
      <c r="D43" s="26"/>
      <c r="E43" s="48"/>
      <c r="F43" s="48"/>
      <c r="G43" s="21"/>
    </row>
    <row r="44" spans="1:12" ht="20.100000000000001" customHeight="1" x14ac:dyDescent="0.3">
      <c r="A44" s="24" t="s">
        <v>351</v>
      </c>
      <c r="B44" s="24"/>
      <c r="C44" s="93" t="s">
        <v>734</v>
      </c>
      <c r="D44" s="26"/>
      <c r="E44" s="48"/>
      <c r="F44" s="48"/>
      <c r="G44" s="21"/>
    </row>
    <row r="45" spans="1:12" ht="20.100000000000001" customHeight="1" x14ac:dyDescent="0.3">
      <c r="A45" s="24"/>
      <c r="B45" s="24"/>
      <c r="C45" s="93" t="s">
        <v>319</v>
      </c>
      <c r="D45" s="26" t="s">
        <v>235</v>
      </c>
      <c r="E45" s="354">
        <f>(E12+E16+E21)*2</f>
        <v>19152</v>
      </c>
      <c r="F45" s="48"/>
      <c r="G45" s="21"/>
      <c r="J45" s="2">
        <v>3</v>
      </c>
      <c r="K45" s="2" t="s">
        <v>37</v>
      </c>
      <c r="L45" s="2">
        <f>7*E16</f>
        <v>22344</v>
      </c>
    </row>
    <row r="46" spans="1:12" ht="20.100000000000001" customHeight="1" x14ac:dyDescent="0.3">
      <c r="A46" s="24"/>
      <c r="B46" s="24"/>
      <c r="C46" s="93"/>
      <c r="D46" s="26"/>
      <c r="E46" s="48"/>
      <c r="F46" s="48"/>
      <c r="G46" s="21"/>
    </row>
    <row r="47" spans="1:12" ht="20.100000000000001" customHeight="1" x14ac:dyDescent="0.3">
      <c r="A47" s="24" t="s">
        <v>352</v>
      </c>
      <c r="B47" s="24" t="s">
        <v>657</v>
      </c>
      <c r="C47" s="93" t="s">
        <v>353</v>
      </c>
      <c r="D47" s="26" t="s">
        <v>111</v>
      </c>
      <c r="E47" s="48"/>
      <c r="F47" s="48"/>
      <c r="G47" s="29" t="s">
        <v>60</v>
      </c>
    </row>
    <row r="48" spans="1:12" ht="20.100000000000001" customHeight="1" x14ac:dyDescent="0.3">
      <c r="A48" s="33"/>
      <c r="B48" s="33"/>
      <c r="C48" s="94"/>
      <c r="D48" s="39"/>
      <c r="E48" s="48"/>
      <c r="F48" s="48"/>
      <c r="G48" s="21"/>
    </row>
    <row r="49" spans="1:7" ht="20.100000000000001" customHeight="1" x14ac:dyDescent="0.3">
      <c r="A49" s="33" t="s">
        <v>354</v>
      </c>
      <c r="B49" s="33"/>
      <c r="C49" s="94" t="s">
        <v>355</v>
      </c>
      <c r="D49" s="39" t="s">
        <v>111</v>
      </c>
      <c r="E49" s="48">
        <v>250</v>
      </c>
      <c r="F49" s="48"/>
      <c r="G49" s="21"/>
    </row>
    <row r="50" spans="1:7" ht="20.100000000000001" customHeight="1" x14ac:dyDescent="0.3">
      <c r="A50" s="33"/>
      <c r="B50" s="33"/>
      <c r="C50" s="94"/>
      <c r="D50" s="39"/>
      <c r="E50" s="48"/>
      <c r="F50" s="48"/>
      <c r="G50" s="21"/>
    </row>
    <row r="51" spans="1:7" ht="20.100000000000001" customHeight="1" x14ac:dyDescent="0.3">
      <c r="A51" s="33"/>
      <c r="B51" s="33"/>
      <c r="C51" s="94"/>
      <c r="D51" s="39"/>
      <c r="E51" s="48"/>
      <c r="F51" s="48"/>
      <c r="G51" s="21"/>
    </row>
    <row r="52" spans="1:7" ht="20.100000000000001" customHeight="1" x14ac:dyDescent="0.3">
      <c r="A52" s="33"/>
      <c r="B52" s="33"/>
      <c r="C52" s="94"/>
      <c r="D52" s="39"/>
      <c r="E52" s="48"/>
      <c r="F52" s="48"/>
      <c r="G52" s="21"/>
    </row>
    <row r="53" spans="1:7" ht="20.100000000000001" customHeight="1" x14ac:dyDescent="0.3">
      <c r="A53" s="33"/>
      <c r="B53" s="33"/>
      <c r="C53" s="94"/>
      <c r="D53" s="39"/>
      <c r="E53" s="48"/>
      <c r="F53" s="48"/>
      <c r="G53" s="21"/>
    </row>
    <row r="54" spans="1:7" ht="20.100000000000001" customHeight="1" x14ac:dyDescent="0.3">
      <c r="A54" s="33"/>
      <c r="B54" s="33"/>
      <c r="C54" s="94"/>
      <c r="D54" s="39"/>
      <c r="E54" s="48"/>
      <c r="F54" s="48"/>
      <c r="G54" s="21"/>
    </row>
    <row r="55" spans="1:7" ht="20.100000000000001" customHeight="1" x14ac:dyDescent="0.3">
      <c r="A55" s="24"/>
      <c r="B55" s="24"/>
      <c r="C55" s="93"/>
      <c r="D55" s="26"/>
      <c r="E55" s="48"/>
      <c r="F55" s="48"/>
      <c r="G55" s="29"/>
    </row>
    <row r="56" spans="1:7" ht="20.100000000000001" customHeight="1" x14ac:dyDescent="0.2">
      <c r="A56" s="454" t="s">
        <v>14</v>
      </c>
      <c r="B56" s="455"/>
      <c r="C56" s="456"/>
      <c r="D56" s="182"/>
      <c r="E56" s="182"/>
      <c r="F56" s="184"/>
      <c r="G56" s="46"/>
    </row>
    <row r="98" spans="5:5" x14ac:dyDescent="0.2">
      <c r="E98" s="9"/>
    </row>
  </sheetData>
  <mergeCells count="1">
    <mergeCell ref="A56:C56"/>
  </mergeCells>
  <pageMargins left="0.7" right="0.7" top="0.75" bottom="0.75" header="0.3" footer="0.3"/>
  <pageSetup paperSize="9" scale="63" firstPageNumber="19" fitToHeight="0" orientation="portrait" horizontalDpi="300" verticalDpi="300" r:id="rId1"/>
  <headerFooter alignWithMargins="0">
    <oddFooter>&amp;C&amp;P</oddFooter>
  </headerFooter>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tabColor theme="3" tint="0.39997558519241921"/>
    <pageSetUpPr fitToPage="1"/>
  </sheetPr>
  <dimension ref="A1:K98"/>
  <sheetViews>
    <sheetView view="pageBreakPreview" topLeftCell="A55" zoomScaleNormal="130" zoomScaleSheetLayoutView="100" zoomScalePageLayoutView="130" workbookViewId="0">
      <selection activeCell="C51" sqref="C51"/>
    </sheetView>
  </sheetViews>
  <sheetFormatPr defaultColWidth="9.140625" defaultRowHeight="12" x14ac:dyDescent="0.2"/>
  <cols>
    <col min="1" max="2" width="7.7109375" style="2" customWidth="1"/>
    <col min="3" max="3" width="75.7109375" style="2" customWidth="1"/>
    <col min="4" max="4" width="8.7109375" style="3" customWidth="1"/>
    <col min="5" max="5" width="10.7109375" style="3" customWidth="1"/>
    <col min="6" max="6" width="15.7109375" style="5" customWidth="1"/>
    <col min="7" max="7" width="15.7109375" style="8" customWidth="1"/>
    <col min="8" max="16384" width="9.140625" style="2"/>
  </cols>
  <sheetData>
    <row r="1" spans="1:8" ht="14.25" customHeight="1" x14ac:dyDescent="0.2">
      <c r="A1" s="171" t="s">
        <v>0</v>
      </c>
      <c r="B1" s="171" t="s">
        <v>657</v>
      </c>
      <c r="C1" s="172" t="s">
        <v>1</v>
      </c>
      <c r="D1" s="173" t="s">
        <v>2</v>
      </c>
      <c r="E1" s="173" t="s">
        <v>9</v>
      </c>
      <c r="F1" s="174" t="s">
        <v>3</v>
      </c>
      <c r="G1" s="175" t="s">
        <v>68</v>
      </c>
    </row>
    <row r="2" spans="1:8" ht="16.5" x14ac:dyDescent="0.2">
      <c r="A2" s="220"/>
      <c r="B2" s="220"/>
      <c r="C2" s="221"/>
      <c r="D2" s="222"/>
      <c r="E2" s="222"/>
      <c r="F2" s="223"/>
      <c r="G2" s="224"/>
    </row>
    <row r="3" spans="1:8" ht="16.5" x14ac:dyDescent="0.3">
      <c r="A3" s="176"/>
      <c r="B3" s="176"/>
      <c r="C3" s="177"/>
      <c r="D3" s="177"/>
      <c r="E3" s="177"/>
      <c r="F3" s="178"/>
      <c r="G3" s="179"/>
    </row>
    <row r="4" spans="1:8" ht="20.100000000000001" customHeight="1" x14ac:dyDescent="0.2">
      <c r="A4" s="54"/>
      <c r="B4" s="15"/>
      <c r="C4" s="14"/>
      <c r="D4" s="15"/>
      <c r="E4" s="16"/>
      <c r="F4" s="16"/>
      <c r="G4" s="17"/>
    </row>
    <row r="5" spans="1:8" ht="20.100000000000001" customHeight="1" x14ac:dyDescent="0.3">
      <c r="A5" s="129">
        <v>3500</v>
      </c>
      <c r="B5" s="129"/>
      <c r="C5" s="112" t="s">
        <v>51</v>
      </c>
      <c r="D5" s="26"/>
      <c r="E5" s="48"/>
      <c r="F5" s="48"/>
      <c r="G5" s="21"/>
    </row>
    <row r="6" spans="1:8" ht="20.100000000000001" customHeight="1" x14ac:dyDescent="0.3">
      <c r="A6" s="24"/>
      <c r="B6" s="24"/>
      <c r="C6" s="93"/>
      <c r="D6" s="26"/>
      <c r="E6" s="48"/>
      <c r="F6" s="48"/>
      <c r="G6" s="21"/>
    </row>
    <row r="7" spans="1:8" ht="20.100000000000001" customHeight="1" x14ac:dyDescent="0.3">
      <c r="A7" s="336" t="s">
        <v>607</v>
      </c>
      <c r="B7" s="357"/>
      <c r="C7" s="93" t="s">
        <v>127</v>
      </c>
      <c r="D7" s="26"/>
      <c r="E7" s="48"/>
      <c r="F7" s="48"/>
      <c r="G7" s="21"/>
    </row>
    <row r="8" spans="1:8" ht="20.100000000000001" customHeight="1" x14ac:dyDescent="0.3">
      <c r="A8" s="343"/>
      <c r="B8" s="343"/>
      <c r="C8" s="93" t="s">
        <v>361</v>
      </c>
      <c r="D8" s="26"/>
      <c r="E8" s="48"/>
      <c r="F8" s="48"/>
      <c r="G8" s="21"/>
    </row>
    <row r="9" spans="1:8" ht="20.100000000000001" customHeight="1" x14ac:dyDescent="0.3">
      <c r="A9" s="314"/>
      <c r="B9" s="357"/>
      <c r="C9" s="93"/>
      <c r="D9" s="26"/>
      <c r="E9" s="48"/>
      <c r="F9" s="48"/>
      <c r="G9" s="21"/>
    </row>
    <row r="10" spans="1:8" ht="20.100000000000001" customHeight="1" x14ac:dyDescent="0.3">
      <c r="A10" s="314"/>
      <c r="B10" s="357"/>
      <c r="C10" s="96" t="s">
        <v>735</v>
      </c>
      <c r="D10" s="26" t="s">
        <v>111</v>
      </c>
      <c r="E10" s="48">
        <f>'3400'!E21/1.4</f>
        <v>2190</v>
      </c>
      <c r="F10" s="48"/>
      <c r="G10" s="29"/>
    </row>
    <row r="11" spans="1:8" ht="20.100000000000001" customHeight="1" x14ac:dyDescent="0.3">
      <c r="A11" s="314"/>
      <c r="B11" s="357"/>
      <c r="C11" s="96"/>
      <c r="D11" s="26"/>
      <c r="E11" s="48"/>
      <c r="F11" s="130"/>
      <c r="G11" s="21"/>
    </row>
    <row r="12" spans="1:8" ht="20.100000000000001" customHeight="1" x14ac:dyDescent="0.2">
      <c r="A12" s="344" t="s">
        <v>608</v>
      </c>
      <c r="B12" s="344"/>
      <c r="C12" s="87" t="s">
        <v>362</v>
      </c>
      <c r="D12" s="85"/>
      <c r="E12" s="48"/>
      <c r="F12" s="130"/>
      <c r="G12" s="21"/>
    </row>
    <row r="13" spans="1:8" ht="20.100000000000001" customHeight="1" x14ac:dyDescent="0.2">
      <c r="A13" s="87"/>
      <c r="B13" s="87"/>
      <c r="C13" s="87"/>
      <c r="D13" s="87"/>
      <c r="E13" s="48"/>
      <c r="F13" s="130"/>
      <c r="G13" s="21"/>
    </row>
    <row r="14" spans="1:8" ht="20.100000000000001" customHeight="1" x14ac:dyDescent="0.3">
      <c r="A14" s="87"/>
      <c r="B14" s="85"/>
      <c r="C14" s="87" t="s">
        <v>363</v>
      </c>
      <c r="D14" s="85" t="s">
        <v>52</v>
      </c>
      <c r="E14" s="48">
        <v>120</v>
      </c>
      <c r="F14" s="130"/>
      <c r="G14" s="29"/>
      <c r="H14" s="2">
        <v>4500</v>
      </c>
    </row>
    <row r="15" spans="1:8" ht="20.100000000000001" customHeight="1" x14ac:dyDescent="0.3">
      <c r="A15" s="87"/>
      <c r="B15" s="87"/>
      <c r="C15" s="87"/>
      <c r="D15" s="85"/>
      <c r="E15" s="48"/>
      <c r="F15" s="130"/>
      <c r="G15" s="29"/>
    </row>
    <row r="16" spans="1:8" ht="20.100000000000001" customHeight="1" x14ac:dyDescent="0.3">
      <c r="A16" s="87"/>
      <c r="B16" s="85"/>
      <c r="C16" s="87" t="s">
        <v>536</v>
      </c>
      <c r="D16" s="85" t="s">
        <v>52</v>
      </c>
      <c r="E16" s="48"/>
      <c r="F16" s="130"/>
      <c r="G16" s="29" t="s">
        <v>60</v>
      </c>
    </row>
    <row r="17" spans="1:7" ht="20.100000000000001" customHeight="1" x14ac:dyDescent="0.2">
      <c r="A17" s="87"/>
      <c r="B17" s="87"/>
      <c r="C17" s="87"/>
      <c r="D17" s="87"/>
      <c r="E17" s="48"/>
      <c r="F17" s="130"/>
      <c r="G17" s="21"/>
    </row>
    <row r="18" spans="1:7" ht="20.100000000000001" customHeight="1" x14ac:dyDescent="0.3">
      <c r="A18" s="24" t="s">
        <v>609</v>
      </c>
      <c r="B18" s="24"/>
      <c r="C18" s="93" t="s">
        <v>69</v>
      </c>
      <c r="D18" s="26" t="s">
        <v>194</v>
      </c>
      <c r="E18" s="48">
        <v>150</v>
      </c>
      <c r="F18" s="130"/>
      <c r="G18" s="29"/>
    </row>
    <row r="19" spans="1:7" ht="20.100000000000001" customHeight="1" x14ac:dyDescent="0.2">
      <c r="A19" s="87"/>
      <c r="B19" s="87"/>
      <c r="C19" s="87"/>
      <c r="D19" s="87"/>
      <c r="E19" s="48"/>
      <c r="F19" s="130"/>
      <c r="G19" s="21"/>
    </row>
    <row r="20" spans="1:7" ht="20.100000000000001" customHeight="1" x14ac:dyDescent="0.3">
      <c r="A20" s="344" t="s">
        <v>610</v>
      </c>
      <c r="B20" s="344"/>
      <c r="C20" s="87" t="s">
        <v>356</v>
      </c>
      <c r="D20" s="85" t="s">
        <v>115</v>
      </c>
      <c r="E20" s="48"/>
      <c r="F20" s="130"/>
      <c r="G20" s="29" t="s">
        <v>60</v>
      </c>
    </row>
    <row r="21" spans="1:7" ht="20.100000000000001" customHeight="1" x14ac:dyDescent="0.3">
      <c r="A21" s="24"/>
      <c r="B21" s="24"/>
      <c r="C21" s="93"/>
      <c r="D21" s="26"/>
      <c r="E21" s="48"/>
      <c r="F21" s="48"/>
      <c r="G21" s="29"/>
    </row>
    <row r="22" spans="1:7" ht="20.100000000000001" customHeight="1" x14ac:dyDescent="0.3">
      <c r="A22" s="24"/>
      <c r="B22" s="24"/>
      <c r="C22" s="93"/>
      <c r="D22" s="26"/>
      <c r="E22" s="48"/>
      <c r="F22" s="48"/>
      <c r="G22" s="29"/>
    </row>
    <row r="23" spans="1:7" ht="20.100000000000001" customHeight="1" x14ac:dyDescent="0.3">
      <c r="A23" s="24"/>
      <c r="B23" s="24"/>
      <c r="C23" s="93"/>
      <c r="D23" s="26"/>
      <c r="E23" s="48"/>
      <c r="F23" s="48"/>
      <c r="G23" s="29"/>
    </row>
    <row r="24" spans="1:7" ht="20.100000000000001" customHeight="1" x14ac:dyDescent="0.3">
      <c r="A24" s="24"/>
      <c r="B24" s="24"/>
      <c r="C24" s="93"/>
      <c r="D24" s="26"/>
      <c r="E24" s="48"/>
      <c r="F24" s="48"/>
      <c r="G24" s="29"/>
    </row>
    <row r="25" spans="1:7" ht="20.100000000000001" customHeight="1" x14ac:dyDescent="0.3">
      <c r="A25" s="24"/>
      <c r="B25" s="24"/>
      <c r="C25" s="93"/>
      <c r="D25" s="26"/>
      <c r="E25" s="48"/>
      <c r="F25" s="48"/>
      <c r="G25" s="29"/>
    </row>
    <row r="26" spans="1:7" ht="20.100000000000001" customHeight="1" x14ac:dyDescent="0.3">
      <c r="A26" s="24"/>
      <c r="B26" s="24"/>
      <c r="C26" s="93"/>
      <c r="D26" s="26"/>
      <c r="E26" s="48"/>
      <c r="F26" s="48"/>
      <c r="G26" s="29"/>
    </row>
    <row r="27" spans="1:7" ht="20.100000000000001" customHeight="1" x14ac:dyDescent="0.3">
      <c r="A27" s="24"/>
      <c r="B27" s="24"/>
      <c r="C27" s="93"/>
      <c r="D27" s="26"/>
      <c r="E27" s="48"/>
      <c r="F27" s="48"/>
      <c r="G27" s="29"/>
    </row>
    <row r="28" spans="1:7" ht="20.100000000000001" customHeight="1" x14ac:dyDescent="0.3">
      <c r="A28" s="24"/>
      <c r="B28" s="24"/>
      <c r="C28" s="93"/>
      <c r="D28" s="26"/>
      <c r="E28" s="48"/>
      <c r="F28" s="48"/>
      <c r="G28" s="29"/>
    </row>
    <row r="29" spans="1:7" ht="20.100000000000001" customHeight="1" x14ac:dyDescent="0.3">
      <c r="A29" s="24"/>
      <c r="B29" s="24"/>
      <c r="C29" s="93"/>
      <c r="D29" s="26"/>
      <c r="E29" s="48"/>
      <c r="F29" s="48"/>
      <c r="G29" s="29"/>
    </row>
    <row r="30" spans="1:7" ht="20.100000000000001" customHeight="1" x14ac:dyDescent="0.3">
      <c r="A30" s="24"/>
      <c r="B30" s="24"/>
      <c r="C30" s="93"/>
      <c r="D30" s="26"/>
      <c r="E30" s="48"/>
      <c r="F30" s="48"/>
      <c r="G30" s="29"/>
    </row>
    <row r="31" spans="1:7" ht="20.100000000000001" customHeight="1" x14ac:dyDescent="0.3">
      <c r="A31" s="24"/>
      <c r="B31" s="24"/>
      <c r="C31" s="93"/>
      <c r="D31" s="26"/>
      <c r="E31" s="48"/>
      <c r="F31" s="48"/>
      <c r="G31" s="29"/>
    </row>
    <row r="32" spans="1:7" ht="20.100000000000001" customHeight="1" x14ac:dyDescent="0.3">
      <c r="A32" s="24"/>
      <c r="B32" s="24"/>
      <c r="C32" s="93"/>
      <c r="D32" s="26"/>
      <c r="E32" s="48"/>
      <c r="F32" s="48"/>
      <c r="G32" s="29"/>
    </row>
    <row r="33" spans="1:7" ht="20.100000000000001" customHeight="1" x14ac:dyDescent="0.3">
      <c r="A33" s="24"/>
      <c r="B33" s="24"/>
      <c r="C33" s="93"/>
      <c r="D33" s="26"/>
      <c r="E33" s="48"/>
      <c r="F33" s="48"/>
      <c r="G33" s="29"/>
    </row>
    <row r="34" spans="1:7" ht="20.100000000000001" customHeight="1" x14ac:dyDescent="0.3">
      <c r="A34" s="24"/>
      <c r="B34" s="24"/>
      <c r="C34" s="93"/>
      <c r="D34" s="26"/>
      <c r="E34" s="48"/>
      <c r="F34" s="48"/>
      <c r="G34" s="21"/>
    </row>
    <row r="35" spans="1:7" ht="20.100000000000001" customHeight="1" x14ac:dyDescent="0.3">
      <c r="A35" s="24"/>
      <c r="B35" s="24"/>
      <c r="C35" s="93"/>
      <c r="D35" s="26"/>
      <c r="E35" s="48"/>
      <c r="F35" s="48"/>
      <c r="G35" s="21"/>
    </row>
    <row r="36" spans="1:7" ht="20.100000000000001" customHeight="1" x14ac:dyDescent="0.3">
      <c r="A36" s="129"/>
      <c r="B36" s="129"/>
      <c r="C36" s="112"/>
      <c r="D36" s="26"/>
      <c r="E36" s="48"/>
      <c r="F36" s="48"/>
      <c r="G36" s="21"/>
    </row>
    <row r="37" spans="1:7" ht="20.100000000000001" customHeight="1" x14ac:dyDescent="0.3">
      <c r="A37" s="24"/>
      <c r="B37" s="24"/>
      <c r="C37" s="93"/>
      <c r="D37" s="26"/>
      <c r="E37" s="48"/>
      <c r="F37" s="48"/>
      <c r="G37" s="21"/>
    </row>
    <row r="38" spans="1:7" ht="20.100000000000001" customHeight="1" x14ac:dyDescent="0.3">
      <c r="A38" s="24"/>
      <c r="B38" s="24"/>
      <c r="C38" s="93"/>
      <c r="D38" s="26"/>
      <c r="E38" s="48"/>
      <c r="F38" s="48"/>
      <c r="G38" s="21"/>
    </row>
    <row r="39" spans="1:7" ht="20.100000000000001" customHeight="1" x14ac:dyDescent="0.3">
      <c r="A39" s="24"/>
      <c r="B39" s="24"/>
      <c r="C39" s="93"/>
      <c r="D39" s="26"/>
      <c r="E39" s="354"/>
      <c r="F39" s="48"/>
      <c r="G39" s="21"/>
    </row>
    <row r="40" spans="1:7" ht="20.100000000000001" customHeight="1" x14ac:dyDescent="0.3">
      <c r="A40" s="24"/>
      <c r="B40" s="24"/>
      <c r="C40" s="93"/>
      <c r="D40" s="26"/>
      <c r="E40" s="48"/>
      <c r="F40" s="48"/>
      <c r="G40" s="21"/>
    </row>
    <row r="41" spans="1:7" ht="20.100000000000001" customHeight="1" x14ac:dyDescent="0.3">
      <c r="A41" s="24"/>
      <c r="B41" s="24"/>
      <c r="C41" s="93"/>
      <c r="D41" s="26"/>
      <c r="E41" s="48"/>
      <c r="F41" s="48"/>
      <c r="G41" s="29"/>
    </row>
    <row r="42" spans="1:7" ht="20.100000000000001" customHeight="1" x14ac:dyDescent="0.3">
      <c r="A42" s="33"/>
      <c r="B42" s="33"/>
      <c r="C42" s="94"/>
      <c r="D42" s="39"/>
      <c r="E42" s="48"/>
      <c r="F42" s="48"/>
      <c r="G42" s="21"/>
    </row>
    <row r="43" spans="1:7" ht="20.100000000000001" customHeight="1" x14ac:dyDescent="0.2">
      <c r="A43" s="128"/>
      <c r="B43" s="128"/>
      <c r="C43" s="87"/>
      <c r="D43" s="85"/>
      <c r="E43" s="48"/>
      <c r="F43" s="48"/>
      <c r="G43" s="21"/>
    </row>
    <row r="44" spans="1:7" ht="20.100000000000001" customHeight="1" x14ac:dyDescent="0.2">
      <c r="A44" s="128"/>
      <c r="B44" s="128"/>
      <c r="C44" s="87"/>
      <c r="D44" s="85"/>
      <c r="E44" s="48"/>
      <c r="F44" s="48"/>
      <c r="G44" s="21"/>
    </row>
    <row r="45" spans="1:7" ht="20.100000000000001" customHeight="1" x14ac:dyDescent="0.2">
      <c r="A45" s="128"/>
      <c r="B45" s="128"/>
      <c r="C45" s="87"/>
      <c r="D45" s="85"/>
      <c r="E45" s="48"/>
      <c r="F45" s="48"/>
      <c r="G45" s="21"/>
    </row>
    <row r="46" spans="1:7" ht="20.100000000000001" customHeight="1" x14ac:dyDescent="0.2">
      <c r="A46" s="128"/>
      <c r="B46" s="128"/>
      <c r="C46" s="87"/>
      <c r="D46" s="85"/>
      <c r="E46" s="48"/>
      <c r="F46" s="48"/>
      <c r="G46" s="21"/>
    </row>
    <row r="47" spans="1:7" ht="20.100000000000001" customHeight="1" x14ac:dyDescent="0.2">
      <c r="A47" s="128"/>
      <c r="B47" s="128"/>
      <c r="C47" s="87"/>
      <c r="D47" s="85"/>
      <c r="E47" s="48"/>
      <c r="F47" s="48"/>
      <c r="G47" s="21"/>
    </row>
    <row r="48" spans="1:7" ht="20.100000000000001" customHeight="1" x14ac:dyDescent="0.2">
      <c r="A48" s="128"/>
      <c r="B48" s="128"/>
      <c r="C48" s="87"/>
      <c r="D48" s="85"/>
      <c r="E48" s="48"/>
      <c r="F48" s="48"/>
      <c r="G48" s="21"/>
    </row>
    <row r="49" spans="1:7" ht="20.100000000000001" customHeight="1" x14ac:dyDescent="0.2">
      <c r="A49" s="128"/>
      <c r="B49" s="128"/>
      <c r="C49" s="87"/>
      <c r="D49" s="85"/>
      <c r="E49" s="48"/>
      <c r="F49" s="48"/>
      <c r="G49" s="21"/>
    </row>
    <row r="50" spans="1:7" ht="20.100000000000001" customHeight="1" x14ac:dyDescent="0.2">
      <c r="A50" s="87"/>
      <c r="B50" s="87"/>
      <c r="C50" s="87"/>
      <c r="D50" s="87"/>
      <c r="E50" s="48"/>
      <c r="F50" s="48"/>
      <c r="G50" s="21"/>
    </row>
    <row r="51" spans="1:7" ht="20.100000000000001" customHeight="1" x14ac:dyDescent="0.2">
      <c r="A51" s="87"/>
      <c r="B51" s="87"/>
      <c r="C51" s="87"/>
      <c r="D51" s="87"/>
      <c r="E51" s="48"/>
      <c r="F51" s="48"/>
      <c r="G51" s="21"/>
    </row>
    <row r="52" spans="1:7" ht="20.100000000000001" customHeight="1" x14ac:dyDescent="0.2">
      <c r="A52" s="87"/>
      <c r="B52" s="87"/>
      <c r="C52" s="87"/>
      <c r="D52" s="87"/>
      <c r="E52" s="48"/>
      <c r="F52" s="48"/>
      <c r="G52" s="21"/>
    </row>
    <row r="53" spans="1:7" ht="20.100000000000001" customHeight="1" x14ac:dyDescent="0.2">
      <c r="A53" s="87"/>
      <c r="B53" s="87"/>
      <c r="C53" s="87"/>
      <c r="D53" s="87"/>
      <c r="E53" s="48"/>
      <c r="F53" s="48"/>
      <c r="G53" s="21"/>
    </row>
    <row r="54" spans="1:7" ht="20.100000000000001" customHeight="1" x14ac:dyDescent="0.2">
      <c r="A54" s="87"/>
      <c r="B54" s="87"/>
      <c r="C54" s="87"/>
      <c r="D54" s="85"/>
      <c r="E54" s="48"/>
      <c r="F54" s="48"/>
      <c r="G54" s="21"/>
    </row>
    <row r="55" spans="1:7" ht="20.100000000000001" customHeight="1" x14ac:dyDescent="0.3">
      <c r="A55" s="24"/>
      <c r="B55" s="24"/>
      <c r="C55" s="93"/>
      <c r="D55" s="26"/>
      <c r="E55" s="48"/>
      <c r="F55" s="48"/>
      <c r="G55" s="21"/>
    </row>
    <row r="56" spans="1:7" ht="20.100000000000001" customHeight="1" x14ac:dyDescent="0.2">
      <c r="A56" s="87"/>
      <c r="B56" s="87"/>
      <c r="C56" s="87"/>
      <c r="D56" s="87"/>
      <c r="E56" s="48"/>
      <c r="F56" s="48"/>
      <c r="G56" s="21"/>
    </row>
    <row r="57" spans="1:7" ht="20.100000000000001" customHeight="1" x14ac:dyDescent="0.2">
      <c r="A57" s="43"/>
      <c r="B57" s="43"/>
      <c r="C57" s="44"/>
      <c r="D57" s="315"/>
      <c r="E57" s="45"/>
      <c r="F57" s="45"/>
      <c r="G57" s="21"/>
    </row>
    <row r="58" spans="1:7" ht="20.100000000000001" customHeight="1" x14ac:dyDescent="0.2">
      <c r="A58" s="454" t="s">
        <v>14</v>
      </c>
      <c r="B58" s="455"/>
      <c r="C58" s="456"/>
      <c r="D58" s="182"/>
      <c r="E58" s="182"/>
      <c r="F58" s="184"/>
      <c r="G58" s="46"/>
    </row>
    <row r="98" spans="1:11" s="5" customFormat="1" x14ac:dyDescent="0.2">
      <c r="A98" s="2"/>
      <c r="B98" s="2"/>
      <c r="C98" s="2"/>
      <c r="D98" s="3"/>
      <c r="E98" s="9"/>
      <c r="G98" s="8"/>
      <c r="H98" s="2"/>
      <c r="I98" s="2"/>
      <c r="J98" s="2"/>
      <c r="K98" s="2"/>
    </row>
  </sheetData>
  <mergeCells count="1">
    <mergeCell ref="A58:C58"/>
  </mergeCells>
  <pageMargins left="0.7" right="0.7" top="0.75" bottom="0.75" header="0.3" footer="0.3"/>
  <pageSetup paperSize="9" scale="63" firstPageNumber="19" fitToHeight="0" orientation="portrait" horizontalDpi="300" verticalDpi="300" r:id="rId1"/>
  <headerFooter alignWithMargins="0">
    <oddFooter>&amp;C&amp;P</oddFooter>
  </headerFooter>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50B9DEC-D482-4E43-BCD8-3D3F0689B648}">
  <sheetPr>
    <tabColor theme="3" tint="0.39997558519241921"/>
  </sheetPr>
  <dimension ref="A1:J99"/>
  <sheetViews>
    <sheetView view="pageBreakPreview" topLeftCell="A46" zoomScaleNormal="100" zoomScaleSheetLayoutView="100" workbookViewId="0">
      <selection activeCell="A49" sqref="A49:XFD51"/>
    </sheetView>
  </sheetViews>
  <sheetFormatPr defaultRowHeight="12" x14ac:dyDescent="0.2"/>
  <cols>
    <col min="1" max="2" width="7.7109375" style="2" customWidth="1"/>
    <col min="3" max="3" width="75.7109375" style="2" customWidth="1"/>
    <col min="4" max="4" width="8.7109375" style="3" customWidth="1"/>
    <col min="5" max="5" width="10.7109375" style="3" customWidth="1"/>
    <col min="6" max="6" width="15.7109375" style="5" customWidth="1"/>
    <col min="7" max="7" width="15.7109375" style="8" customWidth="1"/>
    <col min="8" max="16384" width="9.140625" style="2"/>
  </cols>
  <sheetData>
    <row r="1" spans="1:10" ht="15" customHeight="1" x14ac:dyDescent="0.2">
      <c r="A1" s="171" t="s">
        <v>0</v>
      </c>
      <c r="B1" s="171" t="s">
        <v>657</v>
      </c>
      <c r="C1" s="172" t="s">
        <v>1</v>
      </c>
      <c r="D1" s="173" t="s">
        <v>2</v>
      </c>
      <c r="E1" s="173" t="s">
        <v>9</v>
      </c>
      <c r="F1" s="174" t="s">
        <v>3</v>
      </c>
      <c r="G1" s="175" t="s">
        <v>68</v>
      </c>
    </row>
    <row r="2" spans="1:10" ht="16.5" x14ac:dyDescent="0.2">
      <c r="A2" s="220"/>
      <c r="B2" s="220"/>
      <c r="C2" s="221"/>
      <c r="D2" s="222"/>
      <c r="E2" s="222"/>
      <c r="F2" s="223"/>
      <c r="G2" s="224"/>
    </row>
    <row r="3" spans="1:10" ht="16.5" x14ac:dyDescent="0.3">
      <c r="A3" s="176"/>
      <c r="B3" s="176"/>
      <c r="C3" s="177"/>
      <c r="D3" s="177"/>
      <c r="E3" s="177"/>
      <c r="F3" s="178"/>
      <c r="G3" s="179"/>
    </row>
    <row r="4" spans="1:10" ht="20.100000000000001" customHeight="1" x14ac:dyDescent="0.2">
      <c r="A4" s="54"/>
      <c r="B4" s="367"/>
      <c r="C4" s="148"/>
      <c r="D4" s="15"/>
      <c r="E4" s="15"/>
      <c r="F4" s="16"/>
      <c r="G4" s="17"/>
    </row>
    <row r="5" spans="1:10" ht="20.100000000000001" customHeight="1" x14ac:dyDescent="0.3">
      <c r="A5" s="116">
        <v>4100</v>
      </c>
      <c r="B5" s="371"/>
      <c r="C5" s="112" t="s">
        <v>756</v>
      </c>
      <c r="D5" s="428"/>
      <c r="E5" s="428"/>
      <c r="F5" s="48"/>
      <c r="G5" s="21"/>
    </row>
    <row r="6" spans="1:10" ht="20.100000000000001" customHeight="1" x14ac:dyDescent="0.3">
      <c r="A6" s="112"/>
      <c r="B6" s="429"/>
      <c r="C6" s="112"/>
      <c r="D6" s="428"/>
      <c r="E6" s="428"/>
      <c r="F6" s="48"/>
      <c r="G6" s="21"/>
    </row>
    <row r="7" spans="1:10" ht="20.100000000000001" customHeight="1" x14ac:dyDescent="0.3">
      <c r="A7" s="26" t="s">
        <v>757</v>
      </c>
      <c r="B7" s="145"/>
      <c r="C7" s="93" t="s">
        <v>758</v>
      </c>
      <c r="D7" s="428"/>
      <c r="E7" s="49"/>
      <c r="F7" s="48"/>
      <c r="G7" s="21"/>
    </row>
    <row r="8" spans="1:10" ht="20.100000000000001" customHeight="1" x14ac:dyDescent="0.3">
      <c r="A8" s="26"/>
      <c r="B8" s="145"/>
      <c r="C8" s="93"/>
      <c r="D8" s="428"/>
      <c r="E8" s="428"/>
      <c r="F8" s="48"/>
      <c r="G8" s="21"/>
    </row>
    <row r="9" spans="1:10" ht="20.100000000000001" customHeight="1" x14ac:dyDescent="0.3">
      <c r="A9" s="26"/>
      <c r="B9" s="145"/>
      <c r="C9" s="93" t="s">
        <v>759</v>
      </c>
      <c r="D9" s="428" t="s">
        <v>53</v>
      </c>
      <c r="E9" s="428">
        <f>2000*0.7*0.7</f>
        <v>979.99999999999989</v>
      </c>
      <c r="F9" s="48"/>
      <c r="G9" s="21"/>
      <c r="H9" s="2">
        <v>6</v>
      </c>
      <c r="I9" s="2">
        <v>5600</v>
      </c>
      <c r="J9" s="2">
        <f>H9*I9*1.1</f>
        <v>36960</v>
      </c>
    </row>
    <row r="10" spans="1:10" ht="20.100000000000001" customHeight="1" x14ac:dyDescent="0.3">
      <c r="A10" s="26"/>
      <c r="B10" s="430"/>
      <c r="C10" s="93"/>
      <c r="D10" s="26"/>
      <c r="E10" s="126"/>
      <c r="F10" s="48"/>
      <c r="G10" s="21"/>
      <c r="J10" s="2">
        <f>J9-H9*I9</f>
        <v>3360</v>
      </c>
    </row>
    <row r="11" spans="1:10" ht="20.100000000000001" customHeight="1" x14ac:dyDescent="0.3">
      <c r="A11" s="26"/>
      <c r="B11" s="145"/>
      <c r="C11" s="93" t="s">
        <v>760</v>
      </c>
      <c r="D11" s="26" t="s">
        <v>53</v>
      </c>
      <c r="E11" s="428"/>
      <c r="F11" s="48"/>
      <c r="G11" s="21" t="s">
        <v>60</v>
      </c>
    </row>
    <row r="12" spans="1:10" ht="20.100000000000001" customHeight="1" x14ac:dyDescent="0.3">
      <c r="A12" s="26"/>
      <c r="B12" s="145"/>
      <c r="C12" s="93"/>
      <c r="D12" s="26"/>
      <c r="E12" s="126"/>
      <c r="F12" s="48"/>
      <c r="G12" s="21"/>
    </row>
    <row r="13" spans="1:10" ht="20.100000000000001" customHeight="1" x14ac:dyDescent="0.3">
      <c r="A13" s="26" t="s">
        <v>761</v>
      </c>
      <c r="B13" s="145"/>
      <c r="C13" s="93" t="s">
        <v>762</v>
      </c>
      <c r="D13" s="26" t="s">
        <v>115</v>
      </c>
      <c r="E13" s="428">
        <v>250</v>
      </c>
      <c r="F13" s="48"/>
      <c r="G13" s="21"/>
    </row>
    <row r="14" spans="1:10" ht="20.100000000000001" customHeight="1" x14ac:dyDescent="0.3">
      <c r="A14" s="26"/>
      <c r="B14" s="145"/>
      <c r="C14" s="93"/>
      <c r="D14" s="26"/>
      <c r="E14" s="428"/>
      <c r="F14" s="48"/>
      <c r="G14" s="21"/>
    </row>
    <row r="15" spans="1:10" ht="20.100000000000001" customHeight="1" x14ac:dyDescent="0.3">
      <c r="A15" s="26" t="s">
        <v>763</v>
      </c>
      <c r="B15" s="145" t="s">
        <v>657</v>
      </c>
      <c r="C15" s="93" t="s">
        <v>764</v>
      </c>
      <c r="D15" s="26"/>
      <c r="E15" s="428"/>
      <c r="F15" s="48"/>
      <c r="G15" s="21"/>
    </row>
    <row r="16" spans="1:10" ht="20.100000000000001" customHeight="1" x14ac:dyDescent="0.3">
      <c r="A16" s="26"/>
      <c r="B16" s="430"/>
      <c r="C16" s="93" t="s">
        <v>765</v>
      </c>
      <c r="D16" s="26" t="s">
        <v>53</v>
      </c>
      <c r="E16" s="126">
        <v>120</v>
      </c>
      <c r="F16" s="48"/>
      <c r="G16" s="21"/>
    </row>
    <row r="17" spans="1:7" ht="20.100000000000001" customHeight="1" x14ac:dyDescent="0.3">
      <c r="A17" s="26"/>
      <c r="B17" s="145"/>
      <c r="C17" s="93"/>
      <c r="D17" s="26"/>
      <c r="E17" s="428"/>
      <c r="F17" s="48"/>
      <c r="G17" s="21"/>
    </row>
    <row r="18" spans="1:7" ht="20.100000000000001" customHeight="1" x14ac:dyDescent="0.3">
      <c r="A18" s="26" t="s">
        <v>766</v>
      </c>
      <c r="B18" s="145" t="s">
        <v>657</v>
      </c>
      <c r="C18" s="93" t="s">
        <v>767</v>
      </c>
      <c r="D18" s="26"/>
      <c r="E18" s="428"/>
      <c r="F18" s="48"/>
      <c r="G18" s="21"/>
    </row>
    <row r="19" spans="1:7" ht="20.100000000000001" customHeight="1" x14ac:dyDescent="0.3">
      <c r="A19" s="26"/>
      <c r="B19" s="145"/>
      <c r="C19" s="93" t="s">
        <v>768</v>
      </c>
      <c r="D19" s="26"/>
      <c r="E19" s="428"/>
      <c r="F19" s="48"/>
      <c r="G19" s="21"/>
    </row>
    <row r="20" spans="1:7" ht="20.100000000000001" customHeight="1" x14ac:dyDescent="0.3">
      <c r="A20" s="26"/>
      <c r="B20" s="430"/>
      <c r="C20" s="93" t="s">
        <v>769</v>
      </c>
      <c r="D20" s="26" t="s">
        <v>115</v>
      </c>
      <c r="E20" s="126"/>
      <c r="F20" s="48"/>
      <c r="G20" s="21" t="s">
        <v>60</v>
      </c>
    </row>
    <row r="21" spans="1:7" ht="20.100000000000001" customHeight="1" x14ac:dyDescent="0.3">
      <c r="A21" s="26"/>
      <c r="B21" s="145"/>
      <c r="C21" s="93"/>
      <c r="D21" s="26"/>
      <c r="E21" s="428"/>
      <c r="F21" s="48"/>
      <c r="G21" s="21"/>
    </row>
    <row r="22" spans="1:7" ht="20.100000000000001" customHeight="1" x14ac:dyDescent="0.3">
      <c r="A22" s="26"/>
      <c r="B22" s="145"/>
      <c r="C22" s="93"/>
      <c r="D22" s="26"/>
      <c r="E22" s="126"/>
      <c r="F22" s="48"/>
      <c r="G22" s="21"/>
    </row>
    <row r="23" spans="1:7" ht="20.100000000000001" customHeight="1" x14ac:dyDescent="0.3">
      <c r="A23" s="26"/>
      <c r="B23" s="145"/>
      <c r="C23" s="93"/>
      <c r="D23" s="26"/>
      <c r="E23" s="428"/>
      <c r="F23" s="48"/>
      <c r="G23" s="21"/>
    </row>
    <row r="24" spans="1:7" ht="20.100000000000001" customHeight="1" x14ac:dyDescent="0.3">
      <c r="A24" s="26"/>
      <c r="B24" s="145"/>
      <c r="C24" s="93"/>
      <c r="D24" s="26"/>
      <c r="E24" s="428"/>
      <c r="F24" s="48"/>
      <c r="G24" s="21"/>
    </row>
    <row r="25" spans="1:7" ht="20.100000000000001" customHeight="1" x14ac:dyDescent="0.3">
      <c r="A25" s="26"/>
      <c r="B25" s="145"/>
      <c r="C25" s="93"/>
      <c r="D25" s="26"/>
      <c r="E25" s="428"/>
      <c r="F25" s="48"/>
      <c r="G25" s="21"/>
    </row>
    <row r="26" spans="1:7" ht="20.100000000000001" customHeight="1" x14ac:dyDescent="0.3">
      <c r="A26" s="26"/>
      <c r="B26" s="145"/>
      <c r="C26" s="93"/>
      <c r="D26" s="26"/>
      <c r="E26" s="428"/>
      <c r="F26" s="48"/>
      <c r="G26" s="21"/>
    </row>
    <row r="27" spans="1:7" ht="20.100000000000001" customHeight="1" x14ac:dyDescent="0.3">
      <c r="A27" s="26"/>
      <c r="B27" s="145"/>
      <c r="C27" s="93"/>
      <c r="D27" s="26"/>
      <c r="E27" s="428"/>
      <c r="F27" s="48"/>
      <c r="G27" s="21"/>
    </row>
    <row r="28" spans="1:7" ht="20.100000000000001" customHeight="1" x14ac:dyDescent="0.3">
      <c r="A28" s="26"/>
      <c r="B28" s="145"/>
      <c r="C28" s="93"/>
      <c r="D28" s="26"/>
      <c r="E28" s="428"/>
      <c r="F28" s="48"/>
      <c r="G28" s="21"/>
    </row>
    <row r="29" spans="1:7" ht="20.100000000000001" customHeight="1" x14ac:dyDescent="0.3">
      <c r="A29" s="26"/>
      <c r="B29" s="145"/>
      <c r="C29" s="93"/>
      <c r="D29" s="26"/>
      <c r="E29" s="428"/>
      <c r="F29" s="48"/>
      <c r="G29" s="21"/>
    </row>
    <row r="30" spans="1:7" ht="20.100000000000001" customHeight="1" x14ac:dyDescent="0.3">
      <c r="A30" s="26"/>
      <c r="B30" s="145"/>
      <c r="C30" s="93"/>
      <c r="D30" s="26"/>
      <c r="E30" s="428"/>
      <c r="F30" s="48"/>
      <c r="G30" s="21"/>
    </row>
    <row r="31" spans="1:7" ht="20.100000000000001" customHeight="1" x14ac:dyDescent="0.3">
      <c r="A31" s="26"/>
      <c r="B31" s="145"/>
      <c r="C31" s="93"/>
      <c r="D31" s="26"/>
      <c r="E31" s="428"/>
      <c r="F31" s="48"/>
      <c r="G31" s="21"/>
    </row>
    <row r="32" spans="1:7" ht="20.100000000000001" customHeight="1" x14ac:dyDescent="0.3">
      <c r="A32" s="26"/>
      <c r="B32" s="145"/>
      <c r="C32" s="93"/>
      <c r="D32" s="26"/>
      <c r="E32" s="428"/>
      <c r="F32" s="48"/>
      <c r="G32" s="21"/>
    </row>
    <row r="33" spans="1:7" ht="20.100000000000001" customHeight="1" x14ac:dyDescent="0.3">
      <c r="A33" s="26"/>
      <c r="B33" s="145"/>
      <c r="C33" s="93"/>
      <c r="D33" s="26"/>
      <c r="E33" s="428"/>
      <c r="F33" s="48"/>
      <c r="G33" s="21"/>
    </row>
    <row r="34" spans="1:7" ht="20.100000000000001" customHeight="1" x14ac:dyDescent="0.3">
      <c r="A34" s="26"/>
      <c r="B34" s="145"/>
      <c r="C34" s="93"/>
      <c r="D34" s="26"/>
      <c r="E34" s="428"/>
      <c r="F34" s="48"/>
      <c r="G34" s="21"/>
    </row>
    <row r="35" spans="1:7" ht="20.100000000000001" customHeight="1" x14ac:dyDescent="0.3">
      <c r="A35" s="26"/>
      <c r="B35" s="145"/>
      <c r="C35" s="93"/>
      <c r="D35" s="26"/>
      <c r="E35" s="428"/>
      <c r="F35" s="48"/>
      <c r="G35" s="21"/>
    </row>
    <row r="36" spans="1:7" ht="20.100000000000001" customHeight="1" x14ac:dyDescent="0.3">
      <c r="A36" s="26"/>
      <c r="B36" s="145"/>
      <c r="C36" s="93"/>
      <c r="D36" s="26"/>
      <c r="E36" s="428"/>
      <c r="F36" s="48"/>
      <c r="G36" s="21"/>
    </row>
    <row r="37" spans="1:7" ht="20.100000000000001" customHeight="1" x14ac:dyDescent="0.3">
      <c r="A37" s="26"/>
      <c r="B37" s="145"/>
      <c r="C37" s="93"/>
      <c r="D37" s="26"/>
      <c r="E37" s="428"/>
      <c r="F37" s="48"/>
      <c r="G37" s="21"/>
    </row>
    <row r="38" spans="1:7" ht="20.100000000000001" customHeight="1" x14ac:dyDescent="0.3">
      <c r="A38" s="89"/>
      <c r="B38" s="144"/>
      <c r="C38" s="93"/>
      <c r="D38" s="26"/>
      <c r="E38" s="428"/>
      <c r="F38" s="48"/>
      <c r="G38" s="21"/>
    </row>
    <row r="39" spans="1:7" ht="20.100000000000001" customHeight="1" x14ac:dyDescent="0.3">
      <c r="A39" s="432"/>
      <c r="B39" s="163"/>
      <c r="C39" s="60"/>
      <c r="D39" s="428"/>
      <c r="E39" s="428"/>
      <c r="F39" s="48"/>
      <c r="G39" s="21"/>
    </row>
    <row r="40" spans="1:7" ht="20.100000000000001" customHeight="1" x14ac:dyDescent="0.3">
      <c r="A40" s="432"/>
      <c r="B40" s="163"/>
      <c r="C40" s="60"/>
      <c r="D40" s="428"/>
      <c r="E40" s="428"/>
      <c r="F40" s="48"/>
      <c r="G40" s="21"/>
    </row>
    <row r="41" spans="1:7" ht="20.100000000000001" customHeight="1" x14ac:dyDescent="0.3">
      <c r="A41" s="432"/>
      <c r="B41" s="163"/>
      <c r="C41" s="60"/>
      <c r="D41" s="428"/>
      <c r="E41" s="428"/>
      <c r="F41" s="48"/>
      <c r="G41" s="21"/>
    </row>
    <row r="42" spans="1:7" ht="20.100000000000001" customHeight="1" x14ac:dyDescent="0.3">
      <c r="A42" s="432"/>
      <c r="B42" s="163"/>
      <c r="C42" s="60"/>
      <c r="D42" s="428"/>
      <c r="E42" s="428"/>
      <c r="F42" s="48"/>
      <c r="G42" s="21"/>
    </row>
    <row r="43" spans="1:7" ht="20.100000000000001" customHeight="1" x14ac:dyDescent="0.3">
      <c r="A43" s="432"/>
      <c r="B43" s="163"/>
      <c r="C43" s="60"/>
      <c r="D43" s="428"/>
      <c r="E43" s="428"/>
      <c r="F43" s="48"/>
      <c r="G43" s="21"/>
    </row>
    <row r="44" spans="1:7" ht="20.100000000000001" customHeight="1" x14ac:dyDescent="0.3">
      <c r="A44" s="432"/>
      <c r="B44" s="163"/>
      <c r="C44" s="60"/>
      <c r="D44" s="428"/>
      <c r="E44" s="428"/>
      <c r="F44" s="48"/>
      <c r="G44" s="21"/>
    </row>
    <row r="45" spans="1:7" ht="20.100000000000001" customHeight="1" x14ac:dyDescent="0.3">
      <c r="A45" s="432"/>
      <c r="B45" s="163"/>
      <c r="C45" s="60"/>
      <c r="D45" s="428"/>
      <c r="E45" s="428"/>
      <c r="F45" s="48"/>
      <c r="G45" s="21"/>
    </row>
    <row r="46" spans="1:7" ht="20.100000000000001" customHeight="1" x14ac:dyDescent="0.3">
      <c r="A46" s="432"/>
      <c r="B46" s="163"/>
      <c r="C46" s="60"/>
      <c r="D46" s="428"/>
      <c r="E46" s="428"/>
      <c r="F46" s="48"/>
      <c r="G46" s="21"/>
    </row>
    <row r="47" spans="1:7" ht="20.100000000000001" customHeight="1" x14ac:dyDescent="0.3">
      <c r="A47" s="432"/>
      <c r="B47" s="163"/>
      <c r="C47" s="60"/>
      <c r="D47" s="428"/>
      <c r="E47" s="428"/>
      <c r="F47" s="48"/>
      <c r="G47" s="21"/>
    </row>
    <row r="48" spans="1:7" ht="20.100000000000001" customHeight="1" x14ac:dyDescent="0.3">
      <c r="A48" s="432"/>
      <c r="B48" s="163"/>
      <c r="C48" s="433"/>
      <c r="D48" s="428"/>
      <c r="E48" s="428"/>
      <c r="F48" s="48"/>
      <c r="G48" s="21"/>
    </row>
    <row r="49" spans="1:7" ht="20.100000000000001" customHeight="1" x14ac:dyDescent="0.3">
      <c r="A49" s="432"/>
      <c r="B49" s="163"/>
      <c r="C49" s="433"/>
      <c r="D49" s="428"/>
      <c r="E49" s="428"/>
      <c r="F49" s="48"/>
      <c r="G49" s="21"/>
    </row>
    <row r="50" spans="1:7" ht="20.100000000000001" customHeight="1" x14ac:dyDescent="0.3">
      <c r="A50" s="432"/>
      <c r="B50" s="163"/>
      <c r="C50" s="433"/>
      <c r="D50" s="428"/>
      <c r="E50" s="428"/>
      <c r="F50" s="48"/>
      <c r="G50" s="21"/>
    </row>
    <row r="51" spans="1:7" ht="20.100000000000001" customHeight="1" x14ac:dyDescent="0.3">
      <c r="A51" s="432"/>
      <c r="B51" s="163"/>
      <c r="C51" s="433"/>
      <c r="D51" s="428"/>
      <c r="E51" s="428"/>
      <c r="F51" s="48"/>
      <c r="G51" s="21"/>
    </row>
    <row r="52" spans="1:7" ht="20.100000000000001" customHeight="1" x14ac:dyDescent="0.3">
      <c r="A52" s="432"/>
      <c r="B52" s="163"/>
      <c r="C52" s="433"/>
      <c r="D52" s="428"/>
      <c r="E52" s="428"/>
      <c r="F52" s="48"/>
      <c r="G52" s="21"/>
    </row>
    <row r="53" spans="1:7" ht="20.100000000000001" customHeight="1" x14ac:dyDescent="0.3">
      <c r="A53" s="432"/>
      <c r="B53" s="163"/>
      <c r="C53" s="433"/>
      <c r="D53" s="428"/>
      <c r="E53" s="428"/>
      <c r="F53" s="48"/>
      <c r="G53" s="21"/>
    </row>
    <row r="54" spans="1:7" ht="20.100000000000001" customHeight="1" x14ac:dyDescent="0.3">
      <c r="A54" s="432"/>
      <c r="B54" s="163"/>
      <c r="C54" s="433"/>
      <c r="D54" s="428"/>
      <c r="E54" s="428"/>
      <c r="F54" s="48"/>
      <c r="G54" s="21"/>
    </row>
    <row r="55" spans="1:7" ht="20.100000000000001" customHeight="1" x14ac:dyDescent="0.3">
      <c r="A55" s="434"/>
      <c r="B55" s="435"/>
      <c r="C55" s="436"/>
      <c r="D55" s="43"/>
      <c r="E55" s="43"/>
      <c r="F55" s="45"/>
      <c r="G55" s="52"/>
    </row>
    <row r="56" spans="1:7" s="7" customFormat="1" ht="20.100000000000001" customHeight="1" x14ac:dyDescent="0.2">
      <c r="A56" s="454" t="s">
        <v>14</v>
      </c>
      <c r="B56" s="455"/>
      <c r="C56" s="456"/>
      <c r="D56" s="456"/>
      <c r="E56" s="456"/>
      <c r="F56" s="457"/>
      <c r="G56" s="437"/>
    </row>
    <row r="99" spans="5:5" x14ac:dyDescent="0.2">
      <c r="E99" s="9"/>
    </row>
  </sheetData>
  <mergeCells count="1">
    <mergeCell ref="A56:F56"/>
  </mergeCells>
  <pageMargins left="0.7" right="0.7" top="0.75" bottom="0.75" header="0.3" footer="0.3"/>
  <pageSetup scale="61" orientation="portrait" r:id="rId1"/>
  <headerFooter>
    <oddFooter>&amp;C&amp;P</oddFooter>
  </headerFooter>
  <colBreaks count="1" manualBreakCount="1">
    <brk id="7" max="1048575" man="1"/>
  </colBreaks>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9087173-CEB7-45EE-9E46-14D1D98F1A1B}">
  <sheetPr>
    <tabColor theme="3" tint="0.39997558519241921"/>
    <pageSetUpPr fitToPage="1"/>
  </sheetPr>
  <dimension ref="A1:G88"/>
  <sheetViews>
    <sheetView view="pageBreakPreview" topLeftCell="A31" zoomScaleNormal="100" zoomScaleSheetLayoutView="100" workbookViewId="0">
      <selection activeCell="C42" sqref="C42"/>
    </sheetView>
  </sheetViews>
  <sheetFormatPr defaultRowHeight="12" x14ac:dyDescent="0.2"/>
  <cols>
    <col min="1" max="2" width="7.7109375" style="2" customWidth="1"/>
    <col min="3" max="3" width="75.7109375" style="2" customWidth="1"/>
    <col min="4" max="4" width="8.7109375" style="3" customWidth="1"/>
    <col min="5" max="5" width="10.7109375" style="3" customWidth="1"/>
    <col min="6" max="6" width="8.7109375" style="5" customWidth="1"/>
    <col min="7" max="7" width="18" style="8" customWidth="1"/>
    <col min="8" max="16384" width="9.140625" style="2"/>
  </cols>
  <sheetData>
    <row r="1" spans="1:7" ht="20.100000000000001" customHeight="1" x14ac:dyDescent="0.2">
      <c r="A1" s="171" t="s">
        <v>0</v>
      </c>
      <c r="B1" s="171" t="s">
        <v>657</v>
      </c>
      <c r="C1" s="172" t="s">
        <v>1</v>
      </c>
      <c r="D1" s="173" t="s">
        <v>2</v>
      </c>
      <c r="E1" s="173" t="s">
        <v>9</v>
      </c>
      <c r="F1" s="174" t="s">
        <v>3</v>
      </c>
      <c r="G1" s="175" t="s">
        <v>68</v>
      </c>
    </row>
    <row r="2" spans="1:7" ht="20.100000000000001" customHeight="1" x14ac:dyDescent="0.2">
      <c r="A2" s="220"/>
      <c r="B2" s="220"/>
      <c r="C2" s="221"/>
      <c r="D2" s="222"/>
      <c r="E2" s="222"/>
      <c r="F2" s="223"/>
      <c r="G2" s="224"/>
    </row>
    <row r="3" spans="1:7" ht="20.100000000000001" customHeight="1" x14ac:dyDescent="0.3">
      <c r="A3" s="176"/>
      <c r="B3" s="176"/>
      <c r="C3" s="177"/>
      <c r="D3" s="177"/>
      <c r="E3" s="177"/>
      <c r="F3" s="178"/>
      <c r="G3" s="179"/>
    </row>
    <row r="4" spans="1:7" ht="20.100000000000001" customHeight="1" x14ac:dyDescent="0.2">
      <c r="A4" s="54"/>
      <c r="B4" s="367"/>
      <c r="C4" s="148"/>
      <c r="D4" s="15"/>
      <c r="E4" s="15"/>
      <c r="F4" s="16"/>
      <c r="G4" s="17"/>
    </row>
    <row r="5" spans="1:7" ht="20.100000000000001" customHeight="1" x14ac:dyDescent="0.3">
      <c r="A5" s="116" t="s">
        <v>776</v>
      </c>
      <c r="B5" s="371"/>
      <c r="C5" s="112" t="s">
        <v>755</v>
      </c>
      <c r="D5" s="428"/>
      <c r="E5" s="428"/>
      <c r="F5" s="48"/>
      <c r="G5" s="21"/>
    </row>
    <row r="6" spans="1:7" ht="20.100000000000001" customHeight="1" x14ac:dyDescent="0.3">
      <c r="A6" s="112"/>
      <c r="B6" s="429"/>
      <c r="C6" s="112"/>
      <c r="D6" s="428"/>
      <c r="E6" s="428"/>
      <c r="F6" s="48"/>
      <c r="G6" s="21"/>
    </row>
    <row r="7" spans="1:7" ht="115.5" x14ac:dyDescent="0.3">
      <c r="A7" s="26"/>
      <c r="B7" s="145"/>
      <c r="C7" s="266" t="s">
        <v>773</v>
      </c>
      <c r="D7" s="428" t="s">
        <v>5</v>
      </c>
      <c r="E7" s="49"/>
      <c r="F7" s="48"/>
      <c r="G7" s="440">
        <v>5200000</v>
      </c>
    </row>
    <row r="8" spans="1:7" ht="20.100000000000001" customHeight="1" x14ac:dyDescent="0.3">
      <c r="A8" s="26"/>
      <c r="B8" s="145"/>
      <c r="C8" s="93"/>
      <c r="D8" s="428"/>
      <c r="E8" s="428"/>
      <c r="F8" s="48"/>
      <c r="G8" s="21"/>
    </row>
    <row r="9" spans="1:7" ht="20.100000000000001" customHeight="1" x14ac:dyDescent="0.3">
      <c r="A9" s="26" t="s">
        <v>775</v>
      </c>
      <c r="B9" s="145"/>
      <c r="C9" s="93" t="s">
        <v>774</v>
      </c>
      <c r="D9" s="26" t="s">
        <v>6</v>
      </c>
      <c r="E9" s="428"/>
      <c r="F9" s="48"/>
      <c r="G9" s="21"/>
    </row>
    <row r="10" spans="1:7" ht="20.100000000000001" customHeight="1" x14ac:dyDescent="0.3">
      <c r="A10" s="26"/>
      <c r="B10" s="145"/>
      <c r="C10" s="93"/>
      <c r="D10" s="26"/>
      <c r="E10" s="428"/>
      <c r="F10" s="48"/>
      <c r="G10" s="21"/>
    </row>
    <row r="11" spans="1:7" ht="20.100000000000001" customHeight="1" x14ac:dyDescent="0.3">
      <c r="A11" s="26"/>
      <c r="B11" s="430"/>
      <c r="C11" s="93"/>
      <c r="D11" s="26"/>
      <c r="E11" s="126"/>
      <c r="F11" s="48"/>
      <c r="G11" s="21"/>
    </row>
    <row r="12" spans="1:7" ht="20.100000000000001" customHeight="1" x14ac:dyDescent="0.3">
      <c r="A12" s="26"/>
      <c r="B12" s="145"/>
      <c r="C12" s="93"/>
      <c r="D12" s="26"/>
      <c r="E12" s="428"/>
      <c r="F12" s="48"/>
      <c r="G12" s="21"/>
    </row>
    <row r="13" spans="1:7" ht="20.100000000000001" customHeight="1" x14ac:dyDescent="0.3">
      <c r="A13" s="26"/>
      <c r="B13" s="145"/>
      <c r="C13" s="93"/>
      <c r="D13" s="26"/>
      <c r="E13" s="428"/>
      <c r="F13" s="48"/>
      <c r="G13" s="21"/>
    </row>
    <row r="14" spans="1:7" ht="20.100000000000001" customHeight="1" x14ac:dyDescent="0.3">
      <c r="A14" s="26"/>
      <c r="B14" s="145"/>
      <c r="C14" s="93"/>
      <c r="D14" s="26"/>
      <c r="E14" s="428"/>
      <c r="F14" s="48"/>
      <c r="G14" s="21"/>
    </row>
    <row r="15" spans="1:7" ht="20.100000000000001" customHeight="1" x14ac:dyDescent="0.3">
      <c r="A15" s="26"/>
      <c r="B15" s="430"/>
      <c r="C15" s="93"/>
      <c r="D15" s="26"/>
      <c r="E15" s="126"/>
      <c r="F15" s="48"/>
      <c r="G15" s="21"/>
    </row>
    <row r="16" spans="1:7" ht="20.100000000000001" customHeight="1" x14ac:dyDescent="0.3">
      <c r="A16" s="26"/>
      <c r="B16" s="145"/>
      <c r="C16" s="93"/>
      <c r="D16" s="26"/>
      <c r="E16" s="428"/>
      <c r="F16" s="48"/>
      <c r="G16" s="21"/>
    </row>
    <row r="17" spans="1:7" ht="20.100000000000001" customHeight="1" x14ac:dyDescent="0.3">
      <c r="A17" s="26"/>
      <c r="B17" s="145"/>
      <c r="C17" s="93"/>
      <c r="D17" s="26"/>
      <c r="E17" s="126"/>
      <c r="F17" s="48"/>
      <c r="G17" s="21"/>
    </row>
    <row r="18" spans="1:7" ht="20.100000000000001" customHeight="1" x14ac:dyDescent="0.3">
      <c r="A18" s="26"/>
      <c r="B18" s="145"/>
      <c r="C18" s="93"/>
      <c r="D18" s="26"/>
      <c r="E18" s="428"/>
      <c r="F18" s="48"/>
      <c r="G18" s="21"/>
    </row>
    <row r="19" spans="1:7" ht="20.100000000000001" customHeight="1" x14ac:dyDescent="0.3">
      <c r="A19" s="89"/>
      <c r="B19" s="144"/>
      <c r="C19" s="93"/>
      <c r="D19" s="26"/>
      <c r="E19" s="428"/>
      <c r="F19" s="48"/>
      <c r="G19" s="21"/>
    </row>
    <row r="20" spans="1:7" ht="20.100000000000001" customHeight="1" x14ac:dyDescent="0.3">
      <c r="A20" s="26"/>
      <c r="B20" s="145"/>
      <c r="C20" s="93"/>
      <c r="D20" s="26"/>
      <c r="E20" s="428"/>
      <c r="F20" s="48"/>
      <c r="G20" s="21"/>
    </row>
    <row r="21" spans="1:7" ht="20.100000000000001" customHeight="1" x14ac:dyDescent="0.3">
      <c r="A21" s="26"/>
      <c r="B21" s="430"/>
      <c r="C21" s="93"/>
      <c r="D21" s="431"/>
      <c r="E21" s="126"/>
      <c r="F21" s="48"/>
      <c r="G21" s="21"/>
    </row>
    <row r="22" spans="1:7" ht="20.100000000000001" customHeight="1" x14ac:dyDescent="0.3">
      <c r="A22" s="26"/>
      <c r="B22" s="145"/>
      <c r="C22" s="93"/>
      <c r="D22" s="26"/>
      <c r="E22" s="428"/>
      <c r="F22" s="48"/>
      <c r="G22" s="21"/>
    </row>
    <row r="23" spans="1:7" ht="20.100000000000001" customHeight="1" x14ac:dyDescent="0.3">
      <c r="A23" s="89"/>
      <c r="B23" s="144"/>
      <c r="C23" s="390"/>
      <c r="D23" s="26"/>
      <c r="E23" s="428"/>
      <c r="F23" s="48"/>
      <c r="G23" s="21"/>
    </row>
    <row r="24" spans="1:7" ht="20.100000000000001" customHeight="1" x14ac:dyDescent="0.3">
      <c r="A24" s="93"/>
      <c r="B24" s="30"/>
      <c r="C24" s="390"/>
      <c r="D24" s="26"/>
      <c r="E24" s="126"/>
      <c r="F24" s="48"/>
      <c r="G24" s="21"/>
    </row>
    <row r="25" spans="1:7" ht="20.100000000000001" customHeight="1" x14ac:dyDescent="0.3">
      <c r="A25" s="432"/>
      <c r="B25" s="163"/>
      <c r="C25" s="60"/>
      <c r="D25" s="428"/>
      <c r="E25" s="428"/>
      <c r="F25" s="48"/>
      <c r="G25" s="21"/>
    </row>
    <row r="26" spans="1:7" ht="20.100000000000001" customHeight="1" x14ac:dyDescent="0.3">
      <c r="A26" s="115"/>
      <c r="B26" s="163"/>
      <c r="C26" s="60"/>
      <c r="D26" s="428"/>
      <c r="E26" s="428"/>
      <c r="F26" s="48"/>
      <c r="G26" s="21"/>
    </row>
    <row r="27" spans="1:7" ht="20.100000000000001" customHeight="1" x14ac:dyDescent="0.3">
      <c r="A27" s="432"/>
      <c r="B27" s="163"/>
      <c r="C27" s="60"/>
      <c r="D27" s="428"/>
      <c r="E27" s="428"/>
      <c r="F27" s="48"/>
      <c r="G27" s="21"/>
    </row>
    <row r="28" spans="1:7" ht="20.100000000000001" customHeight="1" x14ac:dyDescent="0.3">
      <c r="A28" s="432"/>
      <c r="B28" s="163"/>
      <c r="C28" s="60"/>
      <c r="D28" s="428"/>
      <c r="E28" s="428"/>
      <c r="F28" s="48"/>
      <c r="G28" s="21"/>
    </row>
    <row r="29" spans="1:7" ht="20.100000000000001" customHeight="1" x14ac:dyDescent="0.3">
      <c r="A29" s="432"/>
      <c r="B29" s="163"/>
      <c r="C29" s="60"/>
      <c r="D29" s="428"/>
      <c r="E29" s="428"/>
      <c r="F29" s="48"/>
      <c r="G29" s="21"/>
    </row>
    <row r="30" spans="1:7" ht="20.100000000000001" customHeight="1" x14ac:dyDescent="0.3">
      <c r="A30" s="432"/>
      <c r="B30" s="163"/>
      <c r="C30" s="60"/>
      <c r="D30" s="428"/>
      <c r="E30" s="428"/>
      <c r="F30" s="48"/>
      <c r="G30" s="21"/>
    </row>
    <row r="31" spans="1:7" ht="20.100000000000001" customHeight="1" x14ac:dyDescent="0.3">
      <c r="A31" s="432"/>
      <c r="B31" s="163"/>
      <c r="C31" s="60"/>
      <c r="D31" s="26"/>
      <c r="E31" s="428"/>
      <c r="F31" s="48"/>
      <c r="G31" s="21"/>
    </row>
    <row r="32" spans="1:7" ht="20.100000000000001" customHeight="1" x14ac:dyDescent="0.3">
      <c r="A32" s="432"/>
      <c r="B32" s="163"/>
      <c r="C32" s="60"/>
      <c r="D32" s="428"/>
      <c r="E32" s="428"/>
      <c r="F32" s="48"/>
      <c r="G32" s="21"/>
    </row>
    <row r="33" spans="1:7" ht="20.100000000000001" customHeight="1" x14ac:dyDescent="0.3">
      <c r="A33" s="432"/>
      <c r="B33" s="163"/>
      <c r="C33" s="60"/>
      <c r="D33" s="26"/>
      <c r="E33" s="428"/>
      <c r="F33" s="48"/>
      <c r="G33" s="21"/>
    </row>
    <row r="34" spans="1:7" ht="20.100000000000001" customHeight="1" x14ac:dyDescent="0.3">
      <c r="A34" s="432"/>
      <c r="B34" s="163"/>
      <c r="C34" s="60"/>
      <c r="D34" s="428"/>
      <c r="E34" s="428"/>
      <c r="F34" s="48"/>
      <c r="G34" s="21"/>
    </row>
    <row r="35" spans="1:7" ht="20.100000000000001" customHeight="1" x14ac:dyDescent="0.3">
      <c r="A35" s="432"/>
      <c r="B35" s="163"/>
      <c r="C35" s="60"/>
      <c r="D35" s="428"/>
      <c r="E35" s="428"/>
      <c r="F35" s="48"/>
      <c r="G35" s="21"/>
    </row>
    <row r="36" spans="1:7" ht="20.100000000000001" customHeight="1" x14ac:dyDescent="0.3">
      <c r="A36" s="432"/>
      <c r="B36" s="163"/>
      <c r="C36" s="60"/>
      <c r="D36" s="26"/>
      <c r="E36" s="428"/>
      <c r="F36" s="48"/>
      <c r="G36" s="21"/>
    </row>
    <row r="37" spans="1:7" ht="20.100000000000001" customHeight="1" x14ac:dyDescent="0.3">
      <c r="A37" s="432"/>
      <c r="B37" s="163"/>
      <c r="C37" s="60"/>
      <c r="D37" s="26"/>
      <c r="E37" s="428"/>
      <c r="F37" s="48"/>
      <c r="G37" s="21"/>
    </row>
    <row r="38" spans="1:7" ht="20.100000000000001" customHeight="1" x14ac:dyDescent="0.3">
      <c r="A38" s="432"/>
      <c r="B38" s="163"/>
      <c r="C38" s="60"/>
      <c r="D38" s="428"/>
      <c r="E38" s="428"/>
      <c r="F38" s="48"/>
      <c r="G38" s="21"/>
    </row>
    <row r="39" spans="1:7" ht="20.100000000000001" customHeight="1" x14ac:dyDescent="0.3">
      <c r="A39" s="432"/>
      <c r="B39" s="163"/>
      <c r="C39" s="60"/>
      <c r="D39" s="428"/>
      <c r="E39" s="428"/>
      <c r="F39" s="48"/>
      <c r="G39" s="21"/>
    </row>
    <row r="40" spans="1:7" ht="20.100000000000001" customHeight="1" x14ac:dyDescent="0.3">
      <c r="A40" s="432"/>
      <c r="B40" s="163"/>
      <c r="C40" s="433"/>
      <c r="D40" s="428"/>
      <c r="E40" s="428"/>
      <c r="F40" s="48"/>
      <c r="G40" s="21"/>
    </row>
    <row r="41" spans="1:7" ht="20.100000000000001" customHeight="1" x14ac:dyDescent="0.3">
      <c r="A41" s="432"/>
      <c r="B41" s="163"/>
      <c r="C41" s="433"/>
      <c r="D41" s="428"/>
      <c r="E41" s="428"/>
      <c r="F41" s="48"/>
      <c r="G41" s="21"/>
    </row>
    <row r="42" spans="1:7" ht="20.100000000000001" customHeight="1" x14ac:dyDescent="0.3">
      <c r="A42" s="432"/>
      <c r="B42" s="163"/>
      <c r="C42" s="433"/>
      <c r="D42" s="428"/>
      <c r="E42" s="428"/>
      <c r="F42" s="48"/>
      <c r="G42" s="21"/>
    </row>
    <row r="43" spans="1:7" ht="20.100000000000001" customHeight="1" x14ac:dyDescent="0.3">
      <c r="A43" s="432"/>
      <c r="B43" s="163"/>
      <c r="C43" s="433"/>
      <c r="D43" s="428"/>
      <c r="E43" s="428"/>
      <c r="F43" s="48"/>
      <c r="G43" s="21"/>
    </row>
    <row r="44" spans="1:7" ht="20.100000000000001" customHeight="1" x14ac:dyDescent="0.3">
      <c r="A44" s="434"/>
      <c r="B44" s="435"/>
      <c r="C44" s="436"/>
      <c r="D44" s="43"/>
      <c r="E44" s="43"/>
      <c r="F44" s="45"/>
      <c r="G44" s="52"/>
    </row>
    <row r="45" spans="1:7" s="7" customFormat="1" ht="20.100000000000001" customHeight="1" x14ac:dyDescent="0.2">
      <c r="A45" s="454" t="s">
        <v>14</v>
      </c>
      <c r="B45" s="455"/>
      <c r="C45" s="456"/>
      <c r="D45" s="456"/>
      <c r="E45" s="456"/>
      <c r="F45" s="457"/>
      <c r="G45" s="437"/>
    </row>
    <row r="88" spans="5:5" x14ac:dyDescent="0.2">
      <c r="E88" s="9"/>
    </row>
  </sheetData>
  <mergeCells count="1">
    <mergeCell ref="A45:F45"/>
  </mergeCells>
  <pageMargins left="0.7" right="0.7" top="0.75" bottom="0.75" header="0.3" footer="0.3"/>
  <pageSetup scale="67" fitToHeight="0" orientation="portrait" r:id="rId1"/>
  <headerFooter>
    <oddFooter>&amp;C&amp;P</oddFooter>
  </headerFooter>
  <colBreaks count="1" manualBreakCount="1">
    <brk id="7" max="1048575" man="1"/>
  </colBreaks>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tabColor theme="3" tint="0.39997558519241921"/>
    <pageSetUpPr fitToPage="1"/>
  </sheetPr>
  <dimension ref="B1:H106"/>
  <sheetViews>
    <sheetView view="pageBreakPreview" topLeftCell="C49" zoomScaleNormal="130" zoomScaleSheetLayoutView="100" zoomScalePageLayoutView="130" workbookViewId="0">
      <selection activeCell="H62" sqref="H62"/>
    </sheetView>
  </sheetViews>
  <sheetFormatPr defaultColWidth="9.140625" defaultRowHeight="12" x14ac:dyDescent="0.2"/>
  <cols>
    <col min="1" max="1" width="6.7109375" style="2" customWidth="1"/>
    <col min="2" max="3" width="7.7109375" style="2" customWidth="1"/>
    <col min="4" max="4" width="75.7109375" style="2" customWidth="1"/>
    <col min="5" max="5" width="8.7109375" style="3" customWidth="1"/>
    <col min="6" max="6" width="10.7109375" style="3" customWidth="1"/>
    <col min="7" max="7" width="15.7109375" style="5" customWidth="1"/>
    <col min="8" max="8" width="15.7109375" style="8" customWidth="1"/>
    <col min="9" max="16384" width="9.140625" style="2"/>
  </cols>
  <sheetData>
    <row r="1" spans="2:8" s="1" customFormat="1" ht="18" customHeight="1" x14ac:dyDescent="0.2">
      <c r="B1" s="187" t="s">
        <v>0</v>
      </c>
      <c r="C1" s="187" t="s">
        <v>657</v>
      </c>
      <c r="D1" s="188" t="s">
        <v>1</v>
      </c>
      <c r="E1" s="189" t="s">
        <v>2</v>
      </c>
      <c r="F1" s="189" t="s">
        <v>9</v>
      </c>
      <c r="G1" s="190" t="s">
        <v>3</v>
      </c>
      <c r="H1" s="191" t="s">
        <v>68</v>
      </c>
    </row>
    <row r="2" spans="2:8" s="1" customFormat="1" ht="15.75" x14ac:dyDescent="0.2">
      <c r="B2" s="231"/>
      <c r="C2" s="231"/>
      <c r="D2" s="232"/>
      <c r="E2" s="233"/>
      <c r="F2" s="233"/>
      <c r="G2" s="234"/>
      <c r="H2" s="235"/>
    </row>
    <row r="3" spans="2:8" s="1" customFormat="1" ht="15" customHeight="1" x14ac:dyDescent="0.25">
      <c r="B3" s="192"/>
      <c r="C3" s="192"/>
      <c r="D3" s="193"/>
      <c r="E3" s="193"/>
      <c r="F3" s="193"/>
      <c r="G3" s="194"/>
      <c r="H3" s="195"/>
    </row>
    <row r="4" spans="2:8" ht="18" customHeight="1" x14ac:dyDescent="0.2">
      <c r="B4" s="69"/>
      <c r="C4" s="71"/>
      <c r="D4" s="70"/>
      <c r="E4" s="71"/>
      <c r="F4" s="71"/>
      <c r="G4" s="72"/>
      <c r="H4" s="73"/>
    </row>
    <row r="5" spans="2:8" ht="18" customHeight="1" x14ac:dyDescent="0.2">
      <c r="B5" s="55">
        <v>5100</v>
      </c>
      <c r="C5" s="55"/>
      <c r="D5" s="56" t="s">
        <v>364</v>
      </c>
      <c r="E5" s="262"/>
      <c r="F5" s="262"/>
      <c r="G5" s="48"/>
      <c r="H5" s="21"/>
    </row>
    <row r="6" spans="2:8" ht="18" customHeight="1" x14ac:dyDescent="0.2">
      <c r="B6" s="262"/>
      <c r="C6" s="358"/>
      <c r="D6" s="56"/>
      <c r="E6" s="262"/>
      <c r="F6" s="262"/>
      <c r="G6" s="48"/>
      <c r="H6" s="21"/>
    </row>
    <row r="7" spans="2:8" ht="18" customHeight="1" x14ac:dyDescent="0.2">
      <c r="B7" s="209" t="s">
        <v>656</v>
      </c>
      <c r="C7" s="321"/>
      <c r="D7" s="23" t="s">
        <v>417</v>
      </c>
      <c r="E7" s="19"/>
      <c r="F7" s="101"/>
      <c r="G7" s="101"/>
      <c r="H7" s="132"/>
    </row>
    <row r="8" spans="2:8" ht="18" customHeight="1" x14ac:dyDescent="0.2">
      <c r="B8" s="209"/>
      <c r="C8" s="321"/>
      <c r="D8" s="23"/>
      <c r="E8" s="19"/>
      <c r="F8" s="100"/>
      <c r="G8" s="100"/>
      <c r="H8" s="133"/>
    </row>
    <row r="9" spans="2:8" ht="18" customHeight="1" x14ac:dyDescent="0.2">
      <c r="B9" s="209"/>
      <c r="C9" s="321" t="s">
        <v>657</v>
      </c>
      <c r="D9" s="23" t="s">
        <v>571</v>
      </c>
      <c r="E9" s="19" t="s">
        <v>115</v>
      </c>
      <c r="F9" s="98">
        <v>100</v>
      </c>
      <c r="G9" s="32"/>
      <c r="H9" s="132"/>
    </row>
    <row r="10" spans="2:8" ht="18" customHeight="1" x14ac:dyDescent="0.2">
      <c r="B10" s="209"/>
      <c r="C10" s="321"/>
      <c r="D10" s="23" t="s">
        <v>418</v>
      </c>
      <c r="E10" s="19"/>
      <c r="F10" s="100"/>
      <c r="G10" s="32"/>
      <c r="H10" s="133"/>
    </row>
    <row r="11" spans="2:8" ht="18" customHeight="1" x14ac:dyDescent="0.2">
      <c r="B11" s="209"/>
      <c r="C11" s="321"/>
      <c r="D11" s="23"/>
      <c r="E11" s="19"/>
      <c r="F11" s="100"/>
      <c r="G11" s="32"/>
      <c r="H11" s="133"/>
    </row>
    <row r="12" spans="2:8" ht="18" customHeight="1" x14ac:dyDescent="0.2">
      <c r="B12" s="209"/>
      <c r="C12" s="321"/>
      <c r="D12" s="23"/>
      <c r="E12" s="19"/>
      <c r="F12" s="100"/>
      <c r="G12" s="32"/>
      <c r="H12" s="133"/>
    </row>
    <row r="13" spans="2:8" ht="18" customHeight="1" x14ac:dyDescent="0.2">
      <c r="B13" s="209"/>
      <c r="C13" s="321"/>
      <c r="D13" s="23"/>
      <c r="E13" s="19"/>
      <c r="F13" s="100"/>
      <c r="G13" s="32"/>
      <c r="H13" s="133"/>
    </row>
    <row r="14" spans="2:8" ht="18" customHeight="1" x14ac:dyDescent="0.2">
      <c r="B14" s="209"/>
      <c r="C14" s="321"/>
      <c r="D14" s="23"/>
      <c r="E14" s="19"/>
      <c r="F14" s="100"/>
      <c r="G14" s="32"/>
      <c r="H14" s="133"/>
    </row>
    <row r="15" spans="2:8" ht="18" customHeight="1" x14ac:dyDescent="0.2">
      <c r="B15" s="209"/>
      <c r="C15" s="321"/>
      <c r="D15" s="23"/>
      <c r="E15" s="19"/>
      <c r="F15" s="100"/>
      <c r="G15" s="32"/>
      <c r="H15" s="133"/>
    </row>
    <row r="16" spans="2:8" ht="18" customHeight="1" x14ac:dyDescent="0.2">
      <c r="B16" s="209"/>
      <c r="C16" s="321"/>
      <c r="D16" s="23"/>
      <c r="E16" s="19"/>
      <c r="F16" s="100"/>
      <c r="G16" s="32"/>
      <c r="H16" s="133"/>
    </row>
    <row r="17" spans="2:8" ht="18" customHeight="1" x14ac:dyDescent="0.2">
      <c r="B17" s="209"/>
      <c r="C17" s="321"/>
      <c r="D17" s="23"/>
      <c r="E17" s="19"/>
      <c r="F17" s="100"/>
      <c r="G17" s="32"/>
      <c r="H17" s="133"/>
    </row>
    <row r="18" spans="2:8" ht="18" customHeight="1" x14ac:dyDescent="0.2">
      <c r="B18" s="209"/>
      <c r="C18" s="321"/>
      <c r="D18" s="23"/>
      <c r="E18" s="19"/>
      <c r="F18" s="100"/>
      <c r="G18" s="32"/>
      <c r="H18" s="133"/>
    </row>
    <row r="19" spans="2:8" ht="18" customHeight="1" x14ac:dyDescent="0.2">
      <c r="B19" s="209"/>
      <c r="C19" s="321"/>
      <c r="D19" s="23"/>
      <c r="E19" s="19"/>
      <c r="F19" s="100"/>
      <c r="G19" s="32"/>
      <c r="H19" s="133"/>
    </row>
    <row r="20" spans="2:8" ht="18" customHeight="1" x14ac:dyDescent="0.2">
      <c r="B20" s="209"/>
      <c r="C20" s="321"/>
      <c r="D20" s="23"/>
      <c r="E20" s="19"/>
      <c r="F20" s="100"/>
      <c r="G20" s="32"/>
      <c r="H20" s="133"/>
    </row>
    <row r="21" spans="2:8" ht="18" customHeight="1" x14ac:dyDescent="0.2">
      <c r="B21" s="209"/>
      <c r="C21" s="321"/>
      <c r="D21" s="23"/>
      <c r="E21" s="19"/>
      <c r="F21" s="100"/>
      <c r="G21" s="32"/>
      <c r="H21" s="133"/>
    </row>
    <row r="22" spans="2:8" ht="18" customHeight="1" x14ac:dyDescent="0.2">
      <c r="B22" s="209"/>
      <c r="C22" s="321"/>
      <c r="D22" s="23"/>
      <c r="E22" s="19"/>
      <c r="F22" s="100"/>
      <c r="G22" s="32"/>
      <c r="H22" s="133"/>
    </row>
    <row r="23" spans="2:8" ht="18" customHeight="1" x14ac:dyDescent="0.2">
      <c r="B23" s="209"/>
      <c r="C23" s="321"/>
      <c r="D23" s="23"/>
      <c r="E23" s="19"/>
      <c r="F23" s="100"/>
      <c r="G23" s="32"/>
      <c r="H23" s="133"/>
    </row>
    <row r="24" spans="2:8" ht="18" customHeight="1" x14ac:dyDescent="0.2">
      <c r="B24" s="209"/>
      <c r="C24" s="321"/>
      <c r="D24" s="23"/>
      <c r="E24" s="19"/>
      <c r="F24" s="100"/>
      <c r="G24" s="32"/>
      <c r="H24" s="133"/>
    </row>
    <row r="25" spans="2:8" ht="18" customHeight="1" x14ac:dyDescent="0.2">
      <c r="B25" s="209"/>
      <c r="C25" s="321"/>
      <c r="D25" s="23"/>
      <c r="E25" s="19"/>
      <c r="F25" s="100"/>
      <c r="G25" s="32"/>
      <c r="H25" s="133"/>
    </row>
    <row r="26" spans="2:8" ht="18" customHeight="1" x14ac:dyDescent="0.2">
      <c r="B26" s="209"/>
      <c r="C26" s="321"/>
      <c r="D26" s="23"/>
      <c r="E26" s="19"/>
      <c r="F26" s="100"/>
      <c r="G26" s="32"/>
      <c r="H26" s="133"/>
    </row>
    <row r="27" spans="2:8" ht="18" customHeight="1" x14ac:dyDescent="0.2">
      <c r="B27" s="209"/>
      <c r="C27" s="321"/>
      <c r="D27" s="23"/>
      <c r="E27" s="19"/>
      <c r="F27" s="100"/>
      <c r="G27" s="32"/>
      <c r="H27" s="133"/>
    </row>
    <row r="28" spans="2:8" ht="18" customHeight="1" x14ac:dyDescent="0.2">
      <c r="B28" s="274"/>
      <c r="C28" s="358"/>
      <c r="D28" s="47"/>
      <c r="E28" s="274"/>
      <c r="F28" s="274"/>
      <c r="G28" s="48"/>
      <c r="H28" s="21"/>
    </row>
    <row r="29" spans="2:8" ht="18" customHeight="1" x14ac:dyDescent="0.2">
      <c r="B29" s="274"/>
      <c r="C29" s="358"/>
      <c r="D29" s="47"/>
      <c r="E29" s="274"/>
      <c r="F29" s="274"/>
      <c r="G29" s="48"/>
      <c r="H29" s="21"/>
    </row>
    <row r="30" spans="2:8" ht="18" customHeight="1" x14ac:dyDescent="0.2">
      <c r="B30" s="274"/>
      <c r="C30" s="358"/>
      <c r="D30" s="47"/>
      <c r="E30" s="274"/>
      <c r="F30" s="274"/>
      <c r="G30" s="48"/>
      <c r="H30" s="21"/>
    </row>
    <row r="31" spans="2:8" ht="18" customHeight="1" x14ac:dyDescent="0.2">
      <c r="B31" s="74"/>
      <c r="C31" s="74"/>
      <c r="D31" s="78"/>
      <c r="E31" s="74"/>
      <c r="F31" s="74"/>
      <c r="G31" s="75"/>
      <c r="H31" s="76"/>
    </row>
    <row r="32" spans="2:8" ht="18" customHeight="1" x14ac:dyDescent="0.2">
      <c r="B32" s="74"/>
      <c r="C32" s="74"/>
      <c r="D32" s="77"/>
      <c r="E32" s="74"/>
      <c r="F32" s="74"/>
      <c r="G32" s="75"/>
      <c r="H32" s="76"/>
    </row>
    <row r="33" spans="2:8" ht="18" customHeight="1" x14ac:dyDescent="0.2">
      <c r="B33" s="74"/>
      <c r="C33" s="74"/>
      <c r="D33" s="77"/>
      <c r="E33" s="74"/>
      <c r="F33" s="74"/>
      <c r="G33" s="75"/>
      <c r="H33" s="76"/>
    </row>
    <row r="34" spans="2:8" ht="18" customHeight="1" x14ac:dyDescent="0.2">
      <c r="B34" s="74"/>
      <c r="C34" s="74"/>
      <c r="D34" s="78"/>
      <c r="E34" s="74"/>
      <c r="F34" s="74"/>
      <c r="G34" s="75"/>
      <c r="H34" s="76"/>
    </row>
    <row r="35" spans="2:8" ht="18" customHeight="1" x14ac:dyDescent="0.2">
      <c r="B35" s="74"/>
      <c r="C35" s="74"/>
      <c r="D35" s="78"/>
      <c r="E35" s="74"/>
      <c r="F35" s="74"/>
      <c r="G35" s="75"/>
      <c r="H35" s="76"/>
    </row>
    <row r="36" spans="2:8" ht="18" customHeight="1" x14ac:dyDescent="0.2">
      <c r="B36" s="74"/>
      <c r="C36" s="74"/>
      <c r="D36" s="78"/>
      <c r="E36" s="74"/>
      <c r="F36" s="74"/>
      <c r="G36" s="75"/>
      <c r="H36" s="76"/>
    </row>
    <row r="37" spans="2:8" ht="18" customHeight="1" x14ac:dyDescent="0.2">
      <c r="B37" s="74"/>
      <c r="C37" s="74"/>
      <c r="D37" s="78"/>
      <c r="E37" s="74"/>
      <c r="F37" s="74"/>
      <c r="G37" s="75"/>
      <c r="H37" s="76"/>
    </row>
    <row r="38" spans="2:8" ht="18" customHeight="1" x14ac:dyDescent="0.2">
      <c r="B38" s="74"/>
      <c r="C38" s="74"/>
      <c r="D38" s="78"/>
      <c r="E38" s="74"/>
      <c r="F38" s="74"/>
      <c r="G38" s="75"/>
      <c r="H38" s="76"/>
    </row>
    <row r="39" spans="2:8" ht="18" customHeight="1" x14ac:dyDescent="0.2">
      <c r="B39" s="74"/>
      <c r="C39" s="74"/>
      <c r="D39" s="78"/>
      <c r="E39" s="74"/>
      <c r="F39" s="74"/>
      <c r="G39" s="75"/>
      <c r="H39" s="76"/>
    </row>
    <row r="40" spans="2:8" ht="18" customHeight="1" x14ac:dyDescent="0.2">
      <c r="B40" s="74"/>
      <c r="C40" s="74"/>
      <c r="D40" s="78"/>
      <c r="E40" s="74"/>
      <c r="F40" s="74"/>
      <c r="G40" s="75"/>
      <c r="H40" s="76"/>
    </row>
    <row r="41" spans="2:8" ht="18" customHeight="1" x14ac:dyDescent="0.2">
      <c r="B41" s="74"/>
      <c r="C41" s="74"/>
      <c r="D41" s="78"/>
      <c r="E41" s="74"/>
      <c r="F41" s="74"/>
      <c r="G41" s="75"/>
      <c r="H41" s="76"/>
    </row>
    <row r="42" spans="2:8" ht="18" customHeight="1" x14ac:dyDescent="0.2">
      <c r="B42" s="74"/>
      <c r="C42" s="74"/>
      <c r="D42" s="78"/>
      <c r="E42" s="74"/>
      <c r="F42" s="74"/>
      <c r="G42" s="75"/>
      <c r="H42" s="76"/>
    </row>
    <row r="43" spans="2:8" ht="18" customHeight="1" x14ac:dyDescent="0.2">
      <c r="B43" s="74"/>
      <c r="C43" s="74"/>
      <c r="D43" s="78"/>
      <c r="E43" s="74"/>
      <c r="F43" s="74"/>
      <c r="G43" s="75"/>
      <c r="H43" s="76"/>
    </row>
    <row r="44" spans="2:8" ht="18" customHeight="1" x14ac:dyDescent="0.2">
      <c r="B44" s="74"/>
      <c r="C44" s="74"/>
      <c r="D44" s="78"/>
      <c r="E44" s="74"/>
      <c r="F44" s="74"/>
      <c r="G44" s="75"/>
      <c r="H44" s="76"/>
    </row>
    <row r="45" spans="2:8" ht="18" customHeight="1" x14ac:dyDescent="0.2">
      <c r="B45" s="74"/>
      <c r="C45" s="74"/>
      <c r="D45" s="78"/>
      <c r="E45" s="74"/>
      <c r="F45" s="74"/>
      <c r="G45" s="75"/>
      <c r="H45" s="76"/>
    </row>
    <row r="46" spans="2:8" ht="18" customHeight="1" x14ac:dyDescent="0.2">
      <c r="B46" s="74"/>
      <c r="C46" s="74"/>
      <c r="D46" s="78"/>
      <c r="E46" s="74"/>
      <c r="F46" s="74"/>
      <c r="G46" s="75"/>
      <c r="H46" s="76"/>
    </row>
    <row r="47" spans="2:8" ht="18" customHeight="1" x14ac:dyDescent="0.2">
      <c r="B47" s="74"/>
      <c r="C47" s="74"/>
      <c r="D47" s="78"/>
      <c r="E47" s="74"/>
      <c r="F47" s="74"/>
      <c r="G47" s="75"/>
      <c r="H47" s="76"/>
    </row>
    <row r="48" spans="2:8" ht="18" customHeight="1" x14ac:dyDescent="0.2">
      <c r="B48" s="74"/>
      <c r="C48" s="74"/>
      <c r="D48" s="78"/>
      <c r="E48" s="74"/>
      <c r="F48" s="74"/>
      <c r="G48" s="75"/>
      <c r="H48" s="76"/>
    </row>
    <row r="49" spans="2:8" ht="18" customHeight="1" x14ac:dyDescent="0.2">
      <c r="B49" s="134"/>
      <c r="C49" s="134"/>
      <c r="D49" s="135"/>
      <c r="E49" s="134"/>
      <c r="F49" s="81"/>
      <c r="G49" s="75"/>
      <c r="H49" s="76"/>
    </row>
    <row r="50" spans="2:8" ht="18" customHeight="1" x14ac:dyDescent="0.2">
      <c r="B50" s="134"/>
      <c r="C50" s="134"/>
      <c r="D50" s="135"/>
      <c r="E50" s="135"/>
      <c r="F50" s="81"/>
      <c r="G50" s="75"/>
      <c r="H50" s="76"/>
    </row>
    <row r="51" spans="2:8" ht="18" customHeight="1" x14ac:dyDescent="0.2">
      <c r="B51" s="134"/>
      <c r="C51" s="134"/>
      <c r="D51" s="135"/>
      <c r="E51" s="134"/>
      <c r="F51" s="81"/>
      <c r="G51" s="75"/>
      <c r="H51" s="76"/>
    </row>
    <row r="52" spans="2:8" ht="18" customHeight="1" x14ac:dyDescent="0.2">
      <c r="B52" s="74"/>
      <c r="C52" s="74"/>
      <c r="D52" s="78"/>
      <c r="E52" s="74"/>
      <c r="F52" s="74"/>
      <c r="G52" s="75"/>
      <c r="H52" s="76"/>
    </row>
    <row r="53" spans="2:8" ht="18" customHeight="1" x14ac:dyDescent="0.2">
      <c r="B53" s="74"/>
      <c r="C53" s="74"/>
      <c r="D53" s="78"/>
      <c r="E53" s="74"/>
      <c r="F53" s="74"/>
      <c r="G53" s="75"/>
      <c r="H53" s="76"/>
    </row>
    <row r="54" spans="2:8" ht="18" customHeight="1" x14ac:dyDescent="0.2">
      <c r="B54" s="74"/>
      <c r="C54" s="74"/>
      <c r="D54" s="78"/>
      <c r="E54" s="74"/>
      <c r="F54" s="74"/>
      <c r="G54" s="75"/>
      <c r="H54" s="76"/>
    </row>
    <row r="55" spans="2:8" ht="18" customHeight="1" x14ac:dyDescent="0.2">
      <c r="B55" s="74"/>
      <c r="C55" s="74"/>
      <c r="D55" s="78"/>
      <c r="E55" s="74"/>
      <c r="F55" s="74"/>
      <c r="G55" s="75"/>
      <c r="H55" s="76"/>
    </row>
    <row r="56" spans="2:8" ht="18" customHeight="1" x14ac:dyDescent="0.2">
      <c r="B56" s="74"/>
      <c r="C56" s="74"/>
      <c r="D56" s="78"/>
      <c r="E56" s="74"/>
      <c r="F56" s="74"/>
      <c r="G56" s="75"/>
      <c r="H56" s="76"/>
    </row>
    <row r="57" spans="2:8" ht="18" customHeight="1" x14ac:dyDescent="0.2">
      <c r="B57" s="74"/>
      <c r="C57" s="74"/>
      <c r="D57" s="78"/>
      <c r="E57" s="74"/>
      <c r="F57" s="74"/>
      <c r="G57" s="75"/>
      <c r="H57" s="76"/>
    </row>
    <row r="58" spans="2:8" ht="18" customHeight="1" x14ac:dyDescent="0.2">
      <c r="B58" s="74"/>
      <c r="C58" s="74"/>
      <c r="D58" s="78"/>
      <c r="E58" s="74"/>
      <c r="F58" s="74"/>
      <c r="G58" s="75"/>
      <c r="H58" s="76"/>
    </row>
    <row r="59" spans="2:8" ht="18" customHeight="1" x14ac:dyDescent="0.2">
      <c r="B59" s="74"/>
      <c r="C59" s="74"/>
      <c r="D59" s="78"/>
      <c r="E59" s="74"/>
      <c r="F59" s="74"/>
      <c r="G59" s="75"/>
      <c r="H59" s="76"/>
    </row>
    <row r="60" spans="2:8" ht="18" customHeight="1" x14ac:dyDescent="0.2">
      <c r="B60" s="74"/>
      <c r="C60" s="74"/>
      <c r="D60" s="78"/>
      <c r="E60" s="74"/>
      <c r="F60" s="74"/>
      <c r="G60" s="75"/>
      <c r="H60" s="76"/>
    </row>
    <row r="61" spans="2:8" ht="18" customHeight="1" x14ac:dyDescent="0.2">
      <c r="B61" s="79"/>
      <c r="C61" s="79"/>
      <c r="D61" s="136"/>
      <c r="E61" s="79"/>
      <c r="F61" s="79"/>
      <c r="G61" s="80"/>
      <c r="H61" s="82"/>
    </row>
    <row r="62" spans="2:8" ht="20.100000000000001" customHeight="1" x14ac:dyDescent="0.2">
      <c r="B62" s="466" t="s">
        <v>14</v>
      </c>
      <c r="C62" s="467"/>
      <c r="D62" s="468"/>
      <c r="E62" s="468"/>
      <c r="F62" s="468"/>
      <c r="G62" s="469"/>
      <c r="H62" s="83"/>
    </row>
    <row r="63" spans="2:8" ht="15.75" x14ac:dyDescent="0.25">
      <c r="B63" s="65"/>
      <c r="C63" s="65"/>
      <c r="D63" s="65"/>
      <c r="E63" s="66"/>
      <c r="F63" s="66"/>
      <c r="G63" s="67"/>
      <c r="H63" s="68"/>
    </row>
    <row r="69" spans="2:8" s="7" customFormat="1" ht="20.100000000000001" customHeight="1" x14ac:dyDescent="0.2">
      <c r="B69" s="2"/>
      <c r="C69" s="2"/>
      <c r="D69" s="2"/>
      <c r="E69" s="3"/>
      <c r="F69" s="3"/>
      <c r="G69" s="5"/>
      <c r="H69" s="8"/>
    </row>
    <row r="106" spans="6:6" x14ac:dyDescent="0.2">
      <c r="F106" s="9"/>
    </row>
  </sheetData>
  <mergeCells count="1">
    <mergeCell ref="B62:G62"/>
  </mergeCells>
  <pageMargins left="0.7" right="0.7" top="0.75" bottom="0.75" header="0.3" footer="0.3"/>
  <pageSetup paperSize="9" scale="59" firstPageNumber="23" fitToHeight="0" orientation="portrait" r:id="rId1"/>
  <headerFooter alignWithMargins="0">
    <oddFooter>&amp;C&amp;P</oddFooter>
  </headerFooter>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tabColor theme="3" tint="0.39997558519241921"/>
    <pageSetUpPr fitToPage="1"/>
  </sheetPr>
  <dimension ref="B1:L105"/>
  <sheetViews>
    <sheetView view="pageBreakPreview" topLeftCell="B52" zoomScaleNormal="130" zoomScaleSheetLayoutView="100" zoomScalePageLayoutView="130" workbookViewId="0">
      <selection activeCell="H61" sqref="H61"/>
    </sheetView>
  </sheetViews>
  <sheetFormatPr defaultColWidth="9.140625" defaultRowHeight="12" x14ac:dyDescent="0.2"/>
  <cols>
    <col min="1" max="1" width="6.7109375" style="2" customWidth="1"/>
    <col min="2" max="3" width="7.7109375" style="2" customWidth="1"/>
    <col min="4" max="4" width="75.7109375" style="2" customWidth="1"/>
    <col min="5" max="5" width="8.7109375" style="3" customWidth="1"/>
    <col min="6" max="6" width="10.7109375" style="3" customWidth="1"/>
    <col min="7" max="7" width="15.7109375" style="5" customWidth="1"/>
    <col min="8" max="8" width="15.7109375" style="8" customWidth="1"/>
    <col min="9" max="16384" width="9.140625" style="2"/>
  </cols>
  <sheetData>
    <row r="1" spans="2:12" s="1" customFormat="1" ht="15.75" customHeight="1" x14ac:dyDescent="0.2">
      <c r="B1" s="171" t="s">
        <v>0</v>
      </c>
      <c r="C1" s="171" t="s">
        <v>657</v>
      </c>
      <c r="D1" s="172" t="s">
        <v>1</v>
      </c>
      <c r="E1" s="173" t="s">
        <v>2</v>
      </c>
      <c r="F1" s="173" t="s">
        <v>9</v>
      </c>
      <c r="G1" s="174" t="s">
        <v>3</v>
      </c>
      <c r="H1" s="175" t="s">
        <v>68</v>
      </c>
    </row>
    <row r="2" spans="2:12" s="1" customFormat="1" ht="16.5" x14ac:dyDescent="0.2">
      <c r="B2" s="220"/>
      <c r="C2" s="220"/>
      <c r="D2" s="221"/>
      <c r="E2" s="222"/>
      <c r="F2" s="222"/>
      <c r="G2" s="223"/>
      <c r="H2" s="224"/>
    </row>
    <row r="3" spans="2:12" s="1" customFormat="1" ht="15" customHeight="1" x14ac:dyDescent="0.3">
      <c r="B3" s="176"/>
      <c r="C3" s="176"/>
      <c r="D3" s="177"/>
      <c r="E3" s="177"/>
      <c r="F3" s="177"/>
      <c r="G3" s="178"/>
      <c r="H3" s="179"/>
    </row>
    <row r="4" spans="2:12" ht="20.100000000000001" customHeight="1" x14ac:dyDescent="0.2">
      <c r="B4" s="54"/>
      <c r="C4" s="15"/>
      <c r="D4" s="14"/>
      <c r="E4" s="15"/>
      <c r="F4" s="15"/>
      <c r="G4" s="16"/>
      <c r="H4" s="17"/>
    </row>
    <row r="5" spans="2:12" ht="20.100000000000001" customHeight="1" x14ac:dyDescent="0.2">
      <c r="B5" s="55">
        <v>5200</v>
      </c>
      <c r="C5" s="55"/>
      <c r="D5" s="56" t="s">
        <v>365</v>
      </c>
      <c r="E5" s="40"/>
      <c r="F5" s="40"/>
      <c r="G5" s="20"/>
      <c r="H5" s="21"/>
    </row>
    <row r="6" spans="2:12" ht="20.100000000000001" customHeight="1" x14ac:dyDescent="0.2">
      <c r="B6" s="40"/>
      <c r="C6" s="358"/>
      <c r="D6" s="56"/>
      <c r="E6" s="40"/>
      <c r="F6" s="40"/>
      <c r="G6" s="20"/>
      <c r="H6" s="21"/>
    </row>
    <row r="7" spans="2:12" ht="20.100000000000001" customHeight="1" x14ac:dyDescent="0.3">
      <c r="B7" s="26" t="s">
        <v>366</v>
      </c>
      <c r="C7" s="26"/>
      <c r="D7" s="91" t="s">
        <v>367</v>
      </c>
      <c r="E7" s="94"/>
      <c r="F7" s="93"/>
      <c r="G7" s="120"/>
      <c r="H7" s="21"/>
    </row>
    <row r="8" spans="2:12" ht="20.100000000000001" customHeight="1" x14ac:dyDescent="0.3">
      <c r="B8" s="26"/>
      <c r="C8" s="26"/>
      <c r="D8" s="93"/>
      <c r="E8" s="94"/>
      <c r="F8" s="93"/>
      <c r="G8" s="120"/>
      <c r="H8" s="21"/>
    </row>
    <row r="9" spans="2:12" ht="20.100000000000001" customHeight="1" x14ac:dyDescent="0.3">
      <c r="B9" s="26"/>
      <c r="C9" s="26"/>
      <c r="D9" s="93" t="s">
        <v>368</v>
      </c>
      <c r="E9" s="26" t="s">
        <v>111</v>
      </c>
      <c r="F9" s="126">
        <v>40</v>
      </c>
      <c r="G9" s="12"/>
      <c r="H9" s="21"/>
    </row>
    <row r="10" spans="2:12" ht="20.100000000000001" customHeight="1" x14ac:dyDescent="0.3">
      <c r="B10" s="26"/>
      <c r="C10" s="26"/>
      <c r="D10" s="93"/>
      <c r="E10" s="26"/>
      <c r="F10" s="93"/>
      <c r="G10" s="12"/>
      <c r="H10" s="21"/>
    </row>
    <row r="11" spans="2:12" ht="20.100000000000001" customHeight="1" x14ac:dyDescent="0.3">
      <c r="B11" s="26" t="s">
        <v>369</v>
      </c>
      <c r="C11" s="26" t="s">
        <v>657</v>
      </c>
      <c r="D11" s="93" t="s">
        <v>370</v>
      </c>
      <c r="E11" s="26" t="s">
        <v>115</v>
      </c>
      <c r="F11" s="89">
        <v>200</v>
      </c>
      <c r="G11" s="12"/>
      <c r="H11" s="21"/>
      <c r="L11" s="89">
        <f>(L21/0.3)+L17</f>
        <v>1233.3333333333335</v>
      </c>
    </row>
    <row r="12" spans="2:12" ht="20.100000000000001" customHeight="1" x14ac:dyDescent="0.3">
      <c r="B12" s="26"/>
      <c r="C12" s="26"/>
      <c r="D12" s="93"/>
      <c r="E12" s="26"/>
      <c r="F12" s="93"/>
      <c r="G12" s="12"/>
      <c r="H12" s="21"/>
      <c r="L12" s="93"/>
    </row>
    <row r="13" spans="2:12" ht="20.100000000000001" customHeight="1" x14ac:dyDescent="0.3">
      <c r="B13" s="26" t="s">
        <v>371</v>
      </c>
      <c r="C13" s="26"/>
      <c r="D13" s="91" t="s">
        <v>372</v>
      </c>
      <c r="E13" s="26"/>
      <c r="F13" s="93"/>
      <c r="G13" s="12"/>
      <c r="H13" s="21"/>
      <c r="L13" s="93"/>
    </row>
    <row r="14" spans="2:12" ht="20.100000000000001" customHeight="1" x14ac:dyDescent="0.3">
      <c r="B14" s="26"/>
      <c r="C14" s="26"/>
      <c r="D14" s="94"/>
      <c r="E14" s="26"/>
      <c r="F14" s="93"/>
      <c r="G14" s="12"/>
      <c r="H14" s="21"/>
      <c r="L14" s="93"/>
    </row>
    <row r="15" spans="2:12" ht="20.100000000000001" customHeight="1" x14ac:dyDescent="0.3">
      <c r="B15" s="26"/>
      <c r="C15" s="26" t="s">
        <v>657</v>
      </c>
      <c r="D15" s="93" t="s">
        <v>473</v>
      </c>
      <c r="E15" s="26"/>
      <c r="F15" s="93"/>
      <c r="G15" s="12"/>
      <c r="H15" s="21"/>
      <c r="L15" s="93"/>
    </row>
    <row r="16" spans="2:12" ht="20.100000000000001" customHeight="1" x14ac:dyDescent="0.3">
      <c r="B16" s="26"/>
      <c r="C16" s="26"/>
      <c r="D16" s="96" t="s">
        <v>476</v>
      </c>
      <c r="E16" s="26"/>
      <c r="F16" s="93"/>
      <c r="G16" s="12"/>
      <c r="H16" s="21"/>
      <c r="L16" s="93"/>
    </row>
    <row r="17" spans="2:12" ht="20.100000000000001" customHeight="1" x14ac:dyDescent="0.3">
      <c r="B17" s="26"/>
      <c r="C17" s="26"/>
      <c r="D17" s="96" t="s">
        <v>477</v>
      </c>
      <c r="E17" s="26" t="s">
        <v>111</v>
      </c>
      <c r="F17" s="126">
        <v>30</v>
      </c>
      <c r="G17" s="12"/>
      <c r="H17" s="21"/>
      <c r="K17" s="2">
        <f>500*1*1*1</f>
        <v>500</v>
      </c>
      <c r="L17" s="126">
        <v>500</v>
      </c>
    </row>
    <row r="18" spans="2:12" ht="20.100000000000001" customHeight="1" x14ac:dyDescent="0.3">
      <c r="B18" s="26"/>
      <c r="C18" s="26"/>
      <c r="D18" s="93"/>
      <c r="E18" s="26"/>
      <c r="F18" s="93"/>
      <c r="G18" s="12"/>
      <c r="H18" s="21"/>
      <c r="L18" s="93"/>
    </row>
    <row r="19" spans="2:12" ht="20.100000000000001" customHeight="1" x14ac:dyDescent="0.3">
      <c r="B19" s="26"/>
      <c r="C19" s="26" t="s">
        <v>657</v>
      </c>
      <c r="D19" s="93" t="s">
        <v>503</v>
      </c>
      <c r="E19" s="26"/>
      <c r="F19" s="93"/>
      <c r="G19" s="12"/>
      <c r="H19" s="21"/>
      <c r="L19" s="93"/>
    </row>
    <row r="20" spans="2:12" ht="20.100000000000001" customHeight="1" x14ac:dyDescent="0.3">
      <c r="B20" s="26"/>
      <c r="C20" s="26"/>
      <c r="D20" s="96" t="s">
        <v>474</v>
      </c>
      <c r="E20" s="26"/>
      <c r="F20" s="93"/>
      <c r="G20" s="12"/>
      <c r="H20" s="21"/>
      <c r="L20" s="93"/>
    </row>
    <row r="21" spans="2:12" ht="20.100000000000001" customHeight="1" x14ac:dyDescent="0.3">
      <c r="B21" s="26"/>
      <c r="C21" s="26"/>
      <c r="D21" s="96" t="s">
        <v>475</v>
      </c>
      <c r="E21" s="26" t="s">
        <v>111</v>
      </c>
      <c r="F21" s="89">
        <v>30</v>
      </c>
      <c r="G21" s="12"/>
      <c r="H21" s="21"/>
      <c r="K21" s="2">
        <f>2.4*3+24*2+36*3+48</f>
        <v>211.2</v>
      </c>
      <c r="L21" s="89">
        <v>220</v>
      </c>
    </row>
    <row r="22" spans="2:12" ht="20.100000000000001" customHeight="1" x14ac:dyDescent="0.3">
      <c r="B22" s="26"/>
      <c r="C22" s="26"/>
      <c r="D22" s="94"/>
      <c r="E22" s="26"/>
      <c r="F22" s="93"/>
      <c r="G22" s="12"/>
      <c r="H22" s="21"/>
      <c r="L22" s="93"/>
    </row>
    <row r="23" spans="2:12" ht="20.100000000000001" customHeight="1" x14ac:dyDescent="0.3">
      <c r="B23" s="89" t="s">
        <v>373</v>
      </c>
      <c r="C23" s="89"/>
      <c r="D23" s="93" t="s">
        <v>374</v>
      </c>
      <c r="E23" s="26" t="s">
        <v>115</v>
      </c>
      <c r="F23" s="89">
        <v>260</v>
      </c>
      <c r="G23" s="12"/>
      <c r="H23" s="21"/>
      <c r="L23" s="89">
        <f>(L21/0.3)+50+2*L17</f>
        <v>1783.3333333333335</v>
      </c>
    </row>
    <row r="24" spans="2:12" ht="20.100000000000001" customHeight="1" x14ac:dyDescent="0.3">
      <c r="B24" s="94"/>
      <c r="C24" s="94"/>
      <c r="D24" s="93"/>
      <c r="E24" s="26"/>
      <c r="F24" s="94"/>
      <c r="G24" s="12"/>
      <c r="H24" s="21"/>
    </row>
    <row r="25" spans="2:12" ht="20.100000000000001" customHeight="1" x14ac:dyDescent="0.2">
      <c r="B25" s="40"/>
      <c r="C25" s="358"/>
      <c r="D25" s="47"/>
      <c r="E25" s="40"/>
      <c r="F25" s="40"/>
      <c r="G25" s="20"/>
      <c r="H25" s="21"/>
    </row>
    <row r="26" spans="2:12" ht="20.100000000000001" customHeight="1" x14ac:dyDescent="0.2">
      <c r="B26" s="40"/>
      <c r="C26" s="358"/>
      <c r="D26" s="60"/>
      <c r="E26" s="40"/>
      <c r="F26" s="40"/>
      <c r="G26" s="20"/>
      <c r="H26" s="21"/>
    </row>
    <row r="27" spans="2:12" ht="20.100000000000001" customHeight="1" x14ac:dyDescent="0.2">
      <c r="B27" s="40"/>
      <c r="C27" s="358"/>
      <c r="D27" s="60"/>
      <c r="E27" s="40"/>
      <c r="F27" s="40"/>
      <c r="G27" s="20"/>
      <c r="H27" s="21"/>
    </row>
    <row r="28" spans="2:12" ht="20.100000000000001" customHeight="1" x14ac:dyDescent="0.2">
      <c r="B28" s="40"/>
      <c r="C28" s="358"/>
      <c r="D28" s="60"/>
      <c r="E28" s="40"/>
      <c r="F28" s="40"/>
      <c r="G28" s="20"/>
      <c r="H28" s="21"/>
    </row>
    <row r="29" spans="2:12" ht="20.100000000000001" customHeight="1" x14ac:dyDescent="0.2">
      <c r="B29" s="40"/>
      <c r="C29" s="358"/>
      <c r="D29" s="60"/>
      <c r="E29" s="40"/>
      <c r="F29" s="40"/>
      <c r="G29" s="20"/>
      <c r="H29" s="21"/>
    </row>
    <row r="30" spans="2:12" ht="20.100000000000001" customHeight="1" x14ac:dyDescent="0.2">
      <c r="B30" s="40"/>
      <c r="C30" s="358"/>
      <c r="D30" s="60"/>
      <c r="E30" s="40"/>
      <c r="F30" s="40"/>
      <c r="G30" s="20"/>
      <c r="H30" s="21"/>
    </row>
    <row r="31" spans="2:12" ht="20.100000000000001" customHeight="1" x14ac:dyDescent="0.2">
      <c r="B31" s="40"/>
      <c r="C31" s="358"/>
      <c r="D31" s="47"/>
      <c r="E31" s="40"/>
      <c r="F31" s="40"/>
      <c r="G31" s="20"/>
      <c r="H31" s="21"/>
    </row>
    <row r="32" spans="2:12" ht="20.100000000000001" customHeight="1" x14ac:dyDescent="0.2">
      <c r="B32" s="40"/>
      <c r="C32" s="358"/>
      <c r="D32" s="47"/>
      <c r="E32" s="40"/>
      <c r="F32" s="40"/>
      <c r="G32" s="20"/>
      <c r="H32" s="21"/>
    </row>
    <row r="33" spans="2:8" ht="20.100000000000001" customHeight="1" x14ac:dyDescent="0.2">
      <c r="B33" s="40"/>
      <c r="C33" s="358"/>
      <c r="D33" s="47"/>
      <c r="E33" s="40"/>
      <c r="F33" s="40"/>
      <c r="G33" s="20"/>
      <c r="H33" s="21"/>
    </row>
    <row r="34" spans="2:8" ht="20.100000000000001" customHeight="1" x14ac:dyDescent="0.2">
      <c r="B34" s="40"/>
      <c r="C34" s="358"/>
      <c r="D34" s="47"/>
      <c r="E34" s="40"/>
      <c r="F34" s="40"/>
      <c r="G34" s="20"/>
      <c r="H34" s="21"/>
    </row>
    <row r="35" spans="2:8" ht="20.100000000000001" customHeight="1" x14ac:dyDescent="0.2">
      <c r="B35" s="40"/>
      <c r="C35" s="358"/>
      <c r="D35" s="47"/>
      <c r="E35" s="40"/>
      <c r="F35" s="40"/>
      <c r="G35" s="20"/>
      <c r="H35" s="21"/>
    </row>
    <row r="36" spans="2:8" ht="20.100000000000001" customHeight="1" x14ac:dyDescent="0.2">
      <c r="B36" s="40"/>
      <c r="C36" s="358"/>
      <c r="D36" s="60"/>
      <c r="E36" s="40"/>
      <c r="F36" s="40"/>
      <c r="G36" s="20"/>
      <c r="H36" s="21"/>
    </row>
    <row r="37" spans="2:8" ht="20.100000000000001" customHeight="1" x14ac:dyDescent="0.2">
      <c r="B37" s="40"/>
      <c r="C37" s="358"/>
      <c r="D37" s="61"/>
      <c r="E37" s="40"/>
      <c r="F37" s="40"/>
      <c r="G37" s="20"/>
      <c r="H37" s="21"/>
    </row>
    <row r="38" spans="2:8" ht="20.100000000000001" customHeight="1" x14ac:dyDescent="0.2">
      <c r="B38" s="40"/>
      <c r="C38" s="358"/>
      <c r="D38" s="61"/>
      <c r="E38" s="40"/>
      <c r="F38" s="40"/>
      <c r="G38" s="20"/>
      <c r="H38" s="21"/>
    </row>
    <row r="39" spans="2:8" ht="20.100000000000001" customHeight="1" x14ac:dyDescent="0.2">
      <c r="B39" s="40"/>
      <c r="C39" s="358"/>
      <c r="D39" s="60"/>
      <c r="E39" s="40"/>
      <c r="F39" s="40"/>
      <c r="G39" s="20"/>
      <c r="H39" s="21"/>
    </row>
    <row r="40" spans="2:8" ht="20.100000000000001" customHeight="1" x14ac:dyDescent="0.2">
      <c r="B40" s="40"/>
      <c r="C40" s="358"/>
      <c r="D40" s="60"/>
      <c r="E40" s="40"/>
      <c r="F40" s="40"/>
      <c r="G40" s="20"/>
      <c r="H40" s="21"/>
    </row>
    <row r="41" spans="2:8" ht="20.100000000000001" customHeight="1" x14ac:dyDescent="0.2">
      <c r="B41" s="40"/>
      <c r="C41" s="358"/>
      <c r="D41" s="60"/>
      <c r="E41" s="40"/>
      <c r="F41" s="40"/>
      <c r="G41" s="20"/>
      <c r="H41" s="21"/>
    </row>
    <row r="42" spans="2:8" ht="20.100000000000001" customHeight="1" x14ac:dyDescent="0.2">
      <c r="B42" s="40"/>
      <c r="C42" s="358"/>
      <c r="D42" s="60"/>
      <c r="E42" s="40"/>
      <c r="F42" s="40"/>
      <c r="G42" s="20"/>
      <c r="H42" s="21"/>
    </row>
    <row r="43" spans="2:8" ht="20.100000000000001" customHeight="1" x14ac:dyDescent="0.2">
      <c r="B43" s="40"/>
      <c r="C43" s="358"/>
      <c r="D43" s="60"/>
      <c r="E43" s="40"/>
      <c r="F43" s="40"/>
      <c r="G43" s="20"/>
      <c r="H43" s="21"/>
    </row>
    <row r="44" spans="2:8" ht="20.100000000000001" customHeight="1" x14ac:dyDescent="0.2">
      <c r="B44" s="40"/>
      <c r="C44" s="358"/>
      <c r="D44" s="60"/>
      <c r="E44" s="40"/>
      <c r="F44" s="40"/>
      <c r="G44" s="20"/>
      <c r="H44" s="21"/>
    </row>
    <row r="45" spans="2:8" ht="20.100000000000001" customHeight="1" x14ac:dyDescent="0.2">
      <c r="B45" s="358"/>
      <c r="C45" s="358"/>
      <c r="D45" s="60"/>
      <c r="E45" s="358"/>
      <c r="F45" s="358"/>
      <c r="G45" s="20"/>
      <c r="H45" s="21"/>
    </row>
    <row r="46" spans="2:8" ht="20.100000000000001" customHeight="1" x14ac:dyDescent="0.2">
      <c r="B46" s="358"/>
      <c r="C46" s="358"/>
      <c r="D46" s="60"/>
      <c r="E46" s="358"/>
      <c r="F46" s="358"/>
      <c r="G46" s="20"/>
      <c r="H46" s="21"/>
    </row>
    <row r="47" spans="2:8" ht="20.100000000000001" customHeight="1" x14ac:dyDescent="0.2">
      <c r="B47" s="358"/>
      <c r="C47" s="358"/>
      <c r="D47" s="60"/>
      <c r="E47" s="358"/>
      <c r="F47" s="358"/>
      <c r="G47" s="20"/>
      <c r="H47" s="21"/>
    </row>
    <row r="48" spans="2:8" ht="20.100000000000001" customHeight="1" x14ac:dyDescent="0.2">
      <c r="B48" s="358"/>
      <c r="C48" s="358"/>
      <c r="D48" s="60"/>
      <c r="E48" s="358"/>
      <c r="F48" s="358"/>
      <c r="G48" s="20"/>
      <c r="H48" s="21"/>
    </row>
    <row r="49" spans="2:8" ht="20.100000000000001" customHeight="1" x14ac:dyDescent="0.2">
      <c r="B49" s="358"/>
      <c r="C49" s="358"/>
      <c r="D49" s="60"/>
      <c r="E49" s="358"/>
      <c r="F49" s="358"/>
      <c r="G49" s="20"/>
      <c r="H49" s="21"/>
    </row>
    <row r="50" spans="2:8" ht="20.100000000000001" customHeight="1" x14ac:dyDescent="0.2">
      <c r="B50" s="358"/>
      <c r="C50" s="358"/>
      <c r="D50" s="60"/>
      <c r="E50" s="358"/>
      <c r="F50" s="358"/>
      <c r="G50" s="20"/>
      <c r="H50" s="21"/>
    </row>
    <row r="51" spans="2:8" ht="20.100000000000001" customHeight="1" x14ac:dyDescent="0.2">
      <c r="B51" s="358"/>
      <c r="C51" s="358"/>
      <c r="D51" s="60"/>
      <c r="E51" s="358"/>
      <c r="F51" s="358"/>
      <c r="G51" s="20"/>
      <c r="H51" s="21"/>
    </row>
    <row r="52" spans="2:8" ht="20.100000000000001" customHeight="1" x14ac:dyDescent="0.2">
      <c r="B52" s="358"/>
      <c r="C52" s="358"/>
      <c r="D52" s="60"/>
      <c r="E52" s="358"/>
      <c r="F52" s="358"/>
      <c r="G52" s="20"/>
      <c r="H52" s="21"/>
    </row>
    <row r="53" spans="2:8" ht="20.100000000000001" customHeight="1" x14ac:dyDescent="0.2">
      <c r="B53" s="358"/>
      <c r="C53" s="358"/>
      <c r="D53" s="60"/>
      <c r="E53" s="358"/>
      <c r="F53" s="358"/>
      <c r="G53" s="20"/>
      <c r="H53" s="21"/>
    </row>
    <row r="54" spans="2:8" ht="20.100000000000001" customHeight="1" x14ac:dyDescent="0.2">
      <c r="B54" s="358"/>
      <c r="C54" s="358"/>
      <c r="D54" s="60"/>
      <c r="E54" s="358"/>
      <c r="F54" s="358"/>
      <c r="G54" s="20"/>
      <c r="H54" s="21"/>
    </row>
    <row r="55" spans="2:8" ht="20.100000000000001" customHeight="1" x14ac:dyDescent="0.2">
      <c r="B55" s="358"/>
      <c r="C55" s="358"/>
      <c r="D55" s="60"/>
      <c r="E55" s="358"/>
      <c r="F55" s="358"/>
      <c r="G55" s="20"/>
      <c r="H55" s="21"/>
    </row>
    <row r="56" spans="2:8" ht="20.100000000000001" customHeight="1" x14ac:dyDescent="0.2">
      <c r="B56" s="358"/>
      <c r="C56" s="358"/>
      <c r="D56" s="60"/>
      <c r="E56" s="358"/>
      <c r="F56" s="358"/>
      <c r="G56" s="20"/>
      <c r="H56" s="21"/>
    </row>
    <row r="57" spans="2:8" ht="20.100000000000001" customHeight="1" x14ac:dyDescent="0.2">
      <c r="B57" s="358"/>
      <c r="C57" s="358"/>
      <c r="D57" s="60"/>
      <c r="E57" s="358"/>
      <c r="F57" s="358"/>
      <c r="G57" s="20"/>
      <c r="H57" s="21"/>
    </row>
    <row r="58" spans="2:8" ht="20.100000000000001" customHeight="1" x14ac:dyDescent="0.2">
      <c r="B58" s="358"/>
      <c r="C58" s="358"/>
      <c r="D58" s="60"/>
      <c r="E58" s="358"/>
      <c r="F58" s="358"/>
      <c r="G58" s="20"/>
      <c r="H58" s="21"/>
    </row>
    <row r="59" spans="2:8" ht="20.100000000000001" customHeight="1" x14ac:dyDescent="0.2">
      <c r="B59" s="358"/>
      <c r="C59" s="358"/>
      <c r="D59" s="60"/>
      <c r="E59" s="358"/>
      <c r="F59" s="358"/>
      <c r="G59" s="20"/>
      <c r="H59" s="21"/>
    </row>
    <row r="60" spans="2:8" ht="20.100000000000001" customHeight="1" x14ac:dyDescent="0.2">
      <c r="B60" s="358"/>
      <c r="C60" s="358"/>
      <c r="D60" s="60"/>
      <c r="E60" s="358"/>
      <c r="F60" s="358"/>
      <c r="G60" s="20"/>
      <c r="H60" s="21"/>
    </row>
    <row r="61" spans="2:8" ht="20.100000000000001" customHeight="1" x14ac:dyDescent="0.2">
      <c r="B61" s="454" t="s">
        <v>14</v>
      </c>
      <c r="C61" s="455"/>
      <c r="D61" s="456"/>
      <c r="E61" s="456"/>
      <c r="F61" s="456"/>
      <c r="G61" s="457"/>
      <c r="H61" s="53"/>
    </row>
    <row r="68" spans="2:8" s="7" customFormat="1" ht="20.100000000000001" customHeight="1" x14ac:dyDescent="0.2">
      <c r="B68" s="2"/>
      <c r="C68" s="2"/>
      <c r="D68" s="2"/>
      <c r="E68" s="3"/>
      <c r="F68" s="3"/>
      <c r="G68" s="5"/>
      <c r="H68" s="8"/>
    </row>
    <row r="105" spans="6:6" x14ac:dyDescent="0.2">
      <c r="F105" s="9"/>
    </row>
  </sheetData>
  <mergeCells count="1">
    <mergeCell ref="B61:G61"/>
  </mergeCells>
  <pageMargins left="0.7" right="0.7" top="0.75" bottom="0.75" header="0.3" footer="0.3"/>
  <pageSetup paperSize="9" scale="59" firstPageNumber="24" fitToHeight="0" orientation="portrait" r:id="rId1"/>
  <headerFooter alignWithMargins="0">
    <oddFooter>&amp;C&amp;P</oddFooter>
  </headerFooter>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tabColor theme="3" tint="0.39997558519241921"/>
    <pageSetUpPr fitToPage="1"/>
  </sheetPr>
  <dimension ref="A1:J103"/>
  <sheetViews>
    <sheetView view="pageBreakPreview" topLeftCell="A55" zoomScaleNormal="130" zoomScaleSheetLayoutView="100" zoomScalePageLayoutView="130" workbookViewId="0">
      <selection activeCell="F80" sqref="F80"/>
    </sheetView>
  </sheetViews>
  <sheetFormatPr defaultColWidth="9.140625" defaultRowHeight="12" x14ac:dyDescent="0.2"/>
  <cols>
    <col min="1" max="2" width="7.7109375" style="2" customWidth="1"/>
    <col min="3" max="3" width="75.7109375" style="2" customWidth="1"/>
    <col min="4" max="4" width="8.7109375" style="3" customWidth="1"/>
    <col min="5" max="5" width="10.7109375" style="3" customWidth="1"/>
    <col min="6" max="6" width="15.7109375" style="5" customWidth="1"/>
    <col min="7" max="7" width="15.7109375" style="8" customWidth="1"/>
    <col min="8" max="16384" width="9.140625" style="2"/>
  </cols>
  <sheetData>
    <row r="1" spans="1:10" s="1" customFormat="1" ht="15.75" customHeight="1" x14ac:dyDescent="0.2">
      <c r="A1" s="171" t="s">
        <v>0</v>
      </c>
      <c r="B1" s="171" t="s">
        <v>657</v>
      </c>
      <c r="C1" s="172" t="s">
        <v>1</v>
      </c>
      <c r="D1" s="173" t="s">
        <v>2</v>
      </c>
      <c r="E1" s="173" t="s">
        <v>9</v>
      </c>
      <c r="F1" s="174" t="s">
        <v>3</v>
      </c>
      <c r="G1" s="175" t="s">
        <v>68</v>
      </c>
    </row>
    <row r="2" spans="1:10" s="1" customFormat="1" ht="16.5" x14ac:dyDescent="0.2">
      <c r="A2" s="220"/>
      <c r="B2" s="220"/>
      <c r="C2" s="221"/>
      <c r="D2" s="222"/>
      <c r="E2" s="222"/>
      <c r="F2" s="223"/>
      <c r="G2" s="224"/>
    </row>
    <row r="3" spans="1:10" s="1" customFormat="1" ht="15" customHeight="1" x14ac:dyDescent="0.3">
      <c r="A3" s="176"/>
      <c r="B3" s="176"/>
      <c r="C3" s="177"/>
      <c r="D3" s="177"/>
      <c r="E3" s="177"/>
      <c r="F3" s="178"/>
      <c r="G3" s="179"/>
    </row>
    <row r="4" spans="1:10" ht="20.100000000000001" customHeight="1" x14ac:dyDescent="0.2">
      <c r="A4" s="54"/>
      <c r="B4" s="15"/>
      <c r="C4" s="14"/>
      <c r="D4" s="15"/>
      <c r="E4" s="15"/>
      <c r="F4" s="16"/>
      <c r="G4" s="17"/>
    </row>
    <row r="5" spans="1:10" ht="20.100000000000001" customHeight="1" x14ac:dyDescent="0.2">
      <c r="A5" s="55">
        <v>5400</v>
      </c>
      <c r="B5" s="55"/>
      <c r="C5" s="56" t="s">
        <v>550</v>
      </c>
      <c r="D5" s="331"/>
      <c r="E5" s="331"/>
      <c r="F5" s="20"/>
      <c r="G5" s="21"/>
    </row>
    <row r="6" spans="1:10" ht="20.100000000000001" customHeight="1" x14ac:dyDescent="0.2">
      <c r="A6" s="331"/>
      <c r="B6" s="358"/>
      <c r="C6" s="56"/>
      <c r="D6" s="331"/>
      <c r="E6" s="331"/>
      <c r="F6" s="20"/>
      <c r="G6" s="21"/>
    </row>
    <row r="7" spans="1:10" ht="20.100000000000001" customHeight="1" x14ac:dyDescent="0.3">
      <c r="A7" s="26" t="s">
        <v>551</v>
      </c>
      <c r="B7" s="26"/>
      <c r="C7" s="91" t="s">
        <v>552</v>
      </c>
      <c r="D7" s="94"/>
      <c r="E7" s="93"/>
      <c r="F7" s="120"/>
      <c r="G7" s="21"/>
    </row>
    <row r="8" spans="1:10" ht="20.100000000000001" customHeight="1" x14ac:dyDescent="0.3">
      <c r="A8" s="26"/>
      <c r="B8" s="26"/>
      <c r="C8" s="93"/>
      <c r="D8" s="94"/>
      <c r="E8" s="93"/>
      <c r="F8" s="120"/>
      <c r="G8" s="21"/>
    </row>
    <row r="9" spans="1:10" ht="20.100000000000001" customHeight="1" x14ac:dyDescent="0.3">
      <c r="A9" s="26"/>
      <c r="B9" s="26" t="s">
        <v>657</v>
      </c>
      <c r="C9" s="93" t="s">
        <v>553</v>
      </c>
      <c r="D9" s="12" t="s">
        <v>35</v>
      </c>
      <c r="E9" s="126">
        <v>40</v>
      </c>
      <c r="F9" s="12"/>
      <c r="G9" s="21"/>
      <c r="J9" s="2">
        <f>50+400+300+400+400+200+400</f>
        <v>2150</v>
      </c>
    </row>
    <row r="10" spans="1:10" ht="20.100000000000001" customHeight="1" x14ac:dyDescent="0.3">
      <c r="A10" s="26"/>
      <c r="B10" s="26"/>
      <c r="C10" s="93"/>
      <c r="D10" s="12"/>
      <c r="E10" s="93"/>
      <c r="F10" s="12"/>
      <c r="G10" s="21"/>
    </row>
    <row r="11" spans="1:10" ht="20.100000000000001" customHeight="1" x14ac:dyDescent="0.3">
      <c r="A11" s="26"/>
      <c r="B11" s="26" t="s">
        <v>657</v>
      </c>
      <c r="C11" s="93" t="s">
        <v>554</v>
      </c>
      <c r="D11" s="12" t="s">
        <v>35</v>
      </c>
      <c r="E11" s="126"/>
      <c r="F11" s="12"/>
      <c r="G11" s="21" t="s">
        <v>60</v>
      </c>
    </row>
    <row r="12" spans="1:10" ht="20.100000000000001" customHeight="1" x14ac:dyDescent="0.3">
      <c r="A12" s="26"/>
      <c r="B12" s="26"/>
      <c r="C12" s="93"/>
      <c r="D12" s="12"/>
      <c r="E12" s="93"/>
      <c r="F12" s="12"/>
      <c r="G12" s="21"/>
    </row>
    <row r="13" spans="1:10" ht="20.100000000000001" customHeight="1" x14ac:dyDescent="0.3">
      <c r="A13" s="26"/>
      <c r="B13" s="26"/>
      <c r="C13" s="91"/>
      <c r="D13" s="12"/>
      <c r="E13" s="93"/>
      <c r="F13" s="12"/>
      <c r="G13" s="21"/>
    </row>
    <row r="14" spans="1:10" ht="20.100000000000001" customHeight="1" x14ac:dyDescent="0.3">
      <c r="A14" s="26" t="s">
        <v>555</v>
      </c>
      <c r="B14" s="26"/>
      <c r="C14" s="94" t="s">
        <v>569</v>
      </c>
      <c r="D14" s="12"/>
      <c r="E14" s="93"/>
      <c r="F14" s="12"/>
      <c r="G14" s="21"/>
    </row>
    <row r="15" spans="1:10" ht="20.100000000000001" customHeight="1" x14ac:dyDescent="0.3">
      <c r="A15" s="26"/>
      <c r="B15" s="26"/>
      <c r="C15" s="93" t="s">
        <v>570</v>
      </c>
      <c r="D15" s="12" t="s">
        <v>35</v>
      </c>
      <c r="E15" s="126"/>
      <c r="F15" s="12"/>
      <c r="G15" s="21" t="s">
        <v>60</v>
      </c>
    </row>
    <row r="16" spans="1:10" ht="20.100000000000001" customHeight="1" x14ac:dyDescent="0.3">
      <c r="A16" s="26"/>
      <c r="B16" s="26"/>
      <c r="C16" s="93"/>
      <c r="D16" s="12"/>
      <c r="E16" s="93"/>
      <c r="F16" s="12"/>
      <c r="G16" s="21"/>
    </row>
    <row r="17" spans="1:10" ht="20.100000000000001" customHeight="1" x14ac:dyDescent="0.3">
      <c r="A17" s="26" t="s">
        <v>556</v>
      </c>
      <c r="B17" s="26"/>
      <c r="C17" s="93" t="s">
        <v>557</v>
      </c>
      <c r="D17" s="12"/>
      <c r="E17" s="93"/>
      <c r="F17" s="12"/>
      <c r="G17" s="21"/>
    </row>
    <row r="18" spans="1:10" ht="20.100000000000001" customHeight="1" x14ac:dyDescent="0.3">
      <c r="A18" s="26"/>
      <c r="B18" s="26"/>
      <c r="C18" s="96"/>
      <c r="D18" s="12"/>
      <c r="E18" s="93"/>
      <c r="F18" s="12"/>
      <c r="G18" s="21"/>
    </row>
    <row r="19" spans="1:10" ht="20.100000000000001" customHeight="1" x14ac:dyDescent="0.3">
      <c r="A19" s="26"/>
      <c r="B19" s="26"/>
      <c r="C19" s="96" t="s">
        <v>558</v>
      </c>
      <c r="D19" s="12" t="s">
        <v>26</v>
      </c>
      <c r="E19" s="89">
        <v>8</v>
      </c>
      <c r="F19" s="12"/>
      <c r="G19" s="21"/>
    </row>
    <row r="20" spans="1:10" ht="20.100000000000001" customHeight="1" x14ac:dyDescent="0.3">
      <c r="A20" s="26"/>
      <c r="B20" s="26"/>
      <c r="C20" s="94"/>
      <c r="D20" s="12"/>
      <c r="E20" s="93"/>
      <c r="F20" s="12"/>
      <c r="G20" s="21"/>
    </row>
    <row r="21" spans="1:10" ht="20.100000000000001" customHeight="1" x14ac:dyDescent="0.3">
      <c r="A21" s="89"/>
      <c r="B21" s="89"/>
      <c r="C21" s="96" t="s">
        <v>559</v>
      </c>
      <c r="D21" s="12"/>
      <c r="E21" s="89"/>
      <c r="F21" s="12"/>
      <c r="G21" s="21"/>
    </row>
    <row r="22" spans="1:10" ht="20.100000000000001" customHeight="1" x14ac:dyDescent="0.3">
      <c r="A22" s="94"/>
      <c r="B22" s="94"/>
      <c r="C22" s="96" t="s">
        <v>560</v>
      </c>
      <c r="D22" s="12"/>
      <c r="E22" s="94"/>
      <c r="F22" s="12"/>
      <c r="G22" s="21"/>
    </row>
    <row r="23" spans="1:10" ht="20.100000000000001" customHeight="1" x14ac:dyDescent="0.2">
      <c r="A23" s="331"/>
      <c r="B23" s="358"/>
      <c r="C23" s="61" t="s">
        <v>561</v>
      </c>
      <c r="D23" s="20" t="s">
        <v>26</v>
      </c>
      <c r="E23" s="126">
        <v>8</v>
      </c>
      <c r="F23" s="20"/>
      <c r="G23" s="21"/>
    </row>
    <row r="24" spans="1:10" ht="20.100000000000001" customHeight="1" x14ac:dyDescent="0.2">
      <c r="A24" s="331"/>
      <c r="B24" s="358"/>
      <c r="C24" s="60"/>
      <c r="D24" s="20"/>
      <c r="E24" s="331"/>
      <c r="F24" s="20"/>
      <c r="G24" s="21"/>
    </row>
    <row r="25" spans="1:10" ht="20.100000000000001" customHeight="1" x14ac:dyDescent="0.2">
      <c r="A25" s="331"/>
      <c r="B25" s="358"/>
      <c r="C25" s="60"/>
      <c r="D25" s="20"/>
      <c r="E25" s="331"/>
      <c r="F25" s="20"/>
      <c r="G25" s="21"/>
    </row>
    <row r="26" spans="1:10" ht="20.100000000000001" customHeight="1" x14ac:dyDescent="0.2">
      <c r="A26" s="331" t="s">
        <v>562</v>
      </c>
      <c r="B26" s="358"/>
      <c r="C26" s="60" t="s">
        <v>563</v>
      </c>
      <c r="D26" s="20"/>
      <c r="E26" s="331"/>
      <c r="F26" s="20"/>
      <c r="G26" s="21"/>
    </row>
    <row r="27" spans="1:10" ht="20.100000000000001" customHeight="1" x14ac:dyDescent="0.2">
      <c r="A27" s="331"/>
      <c r="B27" s="358"/>
      <c r="C27" s="60"/>
      <c r="D27" s="20"/>
      <c r="E27" s="331"/>
      <c r="F27" s="20"/>
      <c r="G27" s="21"/>
    </row>
    <row r="28" spans="1:10" ht="20.100000000000001" customHeight="1" x14ac:dyDescent="0.2">
      <c r="A28" s="331"/>
      <c r="B28" s="358"/>
      <c r="C28" s="60" t="s">
        <v>564</v>
      </c>
      <c r="D28" s="20" t="s">
        <v>26</v>
      </c>
      <c r="E28" s="331">
        <v>50</v>
      </c>
      <c r="F28" s="20"/>
      <c r="G28" s="21"/>
    </row>
    <row r="29" spans="1:10" ht="20.100000000000001" customHeight="1" x14ac:dyDescent="0.2">
      <c r="A29" s="331"/>
      <c r="B29" s="358"/>
      <c r="C29" s="47"/>
      <c r="D29" s="20"/>
      <c r="E29" s="331"/>
      <c r="F29" s="20"/>
      <c r="G29" s="21"/>
    </row>
    <row r="30" spans="1:10" ht="20.100000000000001" customHeight="1" x14ac:dyDescent="0.2">
      <c r="A30" s="331"/>
      <c r="B30" s="358"/>
      <c r="C30" s="47"/>
      <c r="D30" s="20"/>
      <c r="E30" s="331"/>
      <c r="F30" s="20"/>
      <c r="G30" s="21"/>
    </row>
    <row r="31" spans="1:10" ht="20.100000000000001" customHeight="1" x14ac:dyDescent="0.2">
      <c r="A31" s="331" t="s">
        <v>565</v>
      </c>
      <c r="B31" s="358"/>
      <c r="C31" s="47" t="s">
        <v>566</v>
      </c>
      <c r="D31" s="20" t="s">
        <v>26</v>
      </c>
      <c r="E31" s="331">
        <v>50</v>
      </c>
      <c r="F31" s="20"/>
      <c r="G31" s="21"/>
      <c r="J31" s="2">
        <f>J9/3.81</f>
        <v>564.30446194225726</v>
      </c>
    </row>
    <row r="32" spans="1:10" ht="20.100000000000001" customHeight="1" x14ac:dyDescent="0.2">
      <c r="A32" s="331"/>
      <c r="B32" s="358"/>
      <c r="C32" s="47"/>
      <c r="D32" s="20"/>
      <c r="E32" s="331"/>
      <c r="F32" s="20"/>
      <c r="G32" s="21"/>
    </row>
    <row r="33" spans="1:7" ht="20.100000000000001" customHeight="1" x14ac:dyDescent="0.2">
      <c r="A33" s="331" t="s">
        <v>567</v>
      </c>
      <c r="B33" s="358"/>
      <c r="C33" s="47" t="s">
        <v>568</v>
      </c>
      <c r="D33" s="20" t="s">
        <v>35</v>
      </c>
      <c r="E33" s="126"/>
      <c r="F33" s="20"/>
      <c r="G33" s="21" t="s">
        <v>60</v>
      </c>
    </row>
    <row r="34" spans="1:7" ht="20.100000000000001" customHeight="1" x14ac:dyDescent="0.2">
      <c r="A34" s="331"/>
      <c r="B34" s="358"/>
      <c r="C34" s="60"/>
      <c r="D34" s="331"/>
      <c r="E34" s="331"/>
      <c r="F34" s="20"/>
      <c r="G34" s="21"/>
    </row>
    <row r="35" spans="1:7" ht="20.100000000000001" customHeight="1" x14ac:dyDescent="0.2">
      <c r="A35" s="331"/>
      <c r="B35" s="358"/>
      <c r="C35" s="61"/>
      <c r="D35" s="331"/>
      <c r="E35" s="331"/>
      <c r="F35" s="20"/>
      <c r="G35" s="21"/>
    </row>
    <row r="36" spans="1:7" ht="20.100000000000001" customHeight="1" x14ac:dyDescent="0.2">
      <c r="A36" s="331"/>
      <c r="B36" s="358"/>
      <c r="C36" s="61"/>
      <c r="D36" s="331"/>
      <c r="E36" s="331"/>
      <c r="F36" s="20"/>
      <c r="G36" s="21"/>
    </row>
    <row r="37" spans="1:7" ht="20.100000000000001" customHeight="1" x14ac:dyDescent="0.2">
      <c r="A37" s="331"/>
      <c r="B37" s="358"/>
      <c r="C37" s="60"/>
      <c r="D37" s="331"/>
      <c r="E37" s="331"/>
      <c r="F37" s="20"/>
      <c r="G37" s="21"/>
    </row>
    <row r="38" spans="1:7" ht="20.100000000000001" customHeight="1" x14ac:dyDescent="0.2">
      <c r="A38" s="331"/>
      <c r="B38" s="358"/>
      <c r="C38" s="60"/>
      <c r="D38" s="331"/>
      <c r="E38" s="331"/>
      <c r="F38" s="20"/>
      <c r="G38" s="21"/>
    </row>
    <row r="39" spans="1:7" ht="20.100000000000001" customHeight="1" x14ac:dyDescent="0.2">
      <c r="A39" s="331"/>
      <c r="B39" s="358"/>
      <c r="C39" s="60"/>
      <c r="D39" s="331"/>
      <c r="E39" s="331"/>
      <c r="F39" s="20"/>
      <c r="G39" s="21"/>
    </row>
    <row r="40" spans="1:7" ht="20.100000000000001" customHeight="1" x14ac:dyDescent="0.2">
      <c r="A40" s="358"/>
      <c r="B40" s="358"/>
      <c r="C40" s="60"/>
      <c r="D40" s="358"/>
      <c r="E40" s="358"/>
      <c r="F40" s="20"/>
      <c r="G40" s="21"/>
    </row>
    <row r="41" spans="1:7" ht="20.100000000000001" customHeight="1" x14ac:dyDescent="0.2">
      <c r="A41" s="358"/>
      <c r="B41" s="358"/>
      <c r="C41" s="60"/>
      <c r="D41" s="358"/>
      <c r="E41" s="358"/>
      <c r="F41" s="20"/>
      <c r="G41" s="21"/>
    </row>
    <row r="42" spans="1:7" ht="20.100000000000001" customHeight="1" x14ac:dyDescent="0.2">
      <c r="A42" s="358"/>
      <c r="B42" s="358"/>
      <c r="C42" s="60"/>
      <c r="D42" s="358"/>
      <c r="E42" s="358"/>
      <c r="F42" s="20"/>
      <c r="G42" s="21"/>
    </row>
    <row r="43" spans="1:7" ht="20.100000000000001" customHeight="1" x14ac:dyDescent="0.2">
      <c r="A43" s="358"/>
      <c r="B43" s="358"/>
      <c r="C43" s="60"/>
      <c r="D43" s="358"/>
      <c r="E43" s="358"/>
      <c r="F43" s="20"/>
      <c r="G43" s="21"/>
    </row>
    <row r="44" spans="1:7" ht="20.100000000000001" customHeight="1" x14ac:dyDescent="0.2">
      <c r="A44" s="358"/>
      <c r="B44" s="358"/>
      <c r="C44" s="60"/>
      <c r="D44" s="358"/>
      <c r="E44" s="358"/>
      <c r="F44" s="20"/>
      <c r="G44" s="21"/>
    </row>
    <row r="45" spans="1:7" ht="20.100000000000001" customHeight="1" x14ac:dyDescent="0.2">
      <c r="A45" s="358"/>
      <c r="B45" s="358"/>
      <c r="C45" s="60"/>
      <c r="D45" s="358"/>
      <c r="E45" s="358"/>
      <c r="F45" s="20"/>
      <c r="G45" s="21"/>
    </row>
    <row r="46" spans="1:7" ht="20.100000000000001" customHeight="1" x14ac:dyDescent="0.2">
      <c r="A46" s="358"/>
      <c r="B46" s="358"/>
      <c r="C46" s="60"/>
      <c r="D46" s="358"/>
      <c r="E46" s="358"/>
      <c r="F46" s="20"/>
      <c r="G46" s="21"/>
    </row>
    <row r="47" spans="1:7" ht="20.100000000000001" customHeight="1" x14ac:dyDescent="0.2">
      <c r="A47" s="358"/>
      <c r="B47" s="358"/>
      <c r="C47" s="60"/>
      <c r="D47" s="358"/>
      <c r="E47" s="358"/>
      <c r="F47" s="20"/>
      <c r="G47" s="21"/>
    </row>
    <row r="48" spans="1:7" ht="20.100000000000001" customHeight="1" x14ac:dyDescent="0.2">
      <c r="A48" s="358"/>
      <c r="B48" s="358"/>
      <c r="C48" s="60"/>
      <c r="D48" s="358"/>
      <c r="E48" s="358"/>
      <c r="F48" s="20"/>
      <c r="G48" s="21"/>
    </row>
    <row r="49" spans="1:7" ht="20.100000000000001" customHeight="1" x14ac:dyDescent="0.2">
      <c r="A49" s="358"/>
      <c r="B49" s="358"/>
      <c r="C49" s="60"/>
      <c r="D49" s="358"/>
      <c r="E49" s="358"/>
      <c r="F49" s="20"/>
      <c r="G49" s="21"/>
    </row>
    <row r="50" spans="1:7" ht="20.100000000000001" customHeight="1" x14ac:dyDescent="0.2">
      <c r="A50" s="358"/>
      <c r="B50" s="358"/>
      <c r="C50" s="60"/>
      <c r="D50" s="358"/>
      <c r="E50" s="358"/>
      <c r="F50" s="20"/>
      <c r="G50" s="21"/>
    </row>
    <row r="51" spans="1:7" ht="20.100000000000001" customHeight="1" x14ac:dyDescent="0.2">
      <c r="A51" s="358"/>
      <c r="B51" s="358"/>
      <c r="C51" s="60"/>
      <c r="D51" s="358"/>
      <c r="E51" s="358"/>
      <c r="F51" s="20"/>
      <c r="G51" s="21"/>
    </row>
    <row r="52" spans="1:7" ht="20.100000000000001" customHeight="1" x14ac:dyDescent="0.2">
      <c r="A52" s="331"/>
      <c r="B52" s="358"/>
      <c r="C52" s="60"/>
      <c r="D52" s="331"/>
      <c r="E52" s="331"/>
      <c r="F52" s="20"/>
      <c r="G52" s="21"/>
    </row>
    <row r="53" spans="1:7" ht="20.100000000000001" customHeight="1" x14ac:dyDescent="0.2">
      <c r="A53" s="331"/>
      <c r="B53" s="358"/>
      <c r="C53" s="60"/>
      <c r="D53" s="331"/>
      <c r="E53" s="331"/>
      <c r="F53" s="20"/>
      <c r="G53" s="21"/>
    </row>
    <row r="54" spans="1:7" ht="20.100000000000001" customHeight="1" x14ac:dyDescent="0.2">
      <c r="A54" s="331"/>
      <c r="B54" s="358"/>
      <c r="C54" s="60"/>
      <c r="D54" s="331"/>
      <c r="E54" s="331"/>
      <c r="F54" s="20"/>
      <c r="G54" s="21"/>
    </row>
    <row r="55" spans="1:7" ht="20.100000000000001" customHeight="1" x14ac:dyDescent="0.2">
      <c r="A55" s="331"/>
      <c r="B55" s="358"/>
      <c r="C55" s="60"/>
      <c r="D55" s="331"/>
      <c r="E55" s="331"/>
      <c r="F55" s="20"/>
      <c r="G55" s="21"/>
    </row>
    <row r="56" spans="1:7" ht="20.100000000000001" customHeight="1" x14ac:dyDescent="0.2">
      <c r="A56" s="331"/>
      <c r="B56" s="358"/>
      <c r="C56" s="60"/>
      <c r="D56" s="331"/>
      <c r="E56" s="331"/>
      <c r="F56" s="20"/>
      <c r="G56" s="21"/>
    </row>
    <row r="57" spans="1:7" ht="20.100000000000001" customHeight="1" x14ac:dyDescent="0.2">
      <c r="A57" s="331"/>
      <c r="B57" s="358"/>
      <c r="C57" s="60"/>
      <c r="D57" s="331"/>
      <c r="E57" s="331"/>
      <c r="F57" s="20"/>
      <c r="G57" s="21"/>
    </row>
    <row r="58" spans="1:7" ht="20.100000000000001" customHeight="1" x14ac:dyDescent="0.2">
      <c r="A58" s="331"/>
      <c r="B58" s="358"/>
      <c r="C58" s="60"/>
      <c r="D58" s="331"/>
      <c r="E58" s="331"/>
      <c r="F58" s="20"/>
      <c r="G58" s="21"/>
    </row>
    <row r="59" spans="1:7" ht="20.100000000000001" customHeight="1" x14ac:dyDescent="0.2">
      <c r="A59" s="454" t="s">
        <v>14</v>
      </c>
      <c r="B59" s="455"/>
      <c r="C59" s="456"/>
      <c r="D59" s="456"/>
      <c r="E59" s="456"/>
      <c r="F59" s="457"/>
      <c r="G59" s="53"/>
    </row>
    <row r="66" spans="1:7" s="7" customFormat="1" ht="20.100000000000001" customHeight="1" x14ac:dyDescent="0.2">
      <c r="A66" s="2"/>
      <c r="B66" s="2"/>
      <c r="C66" s="2"/>
      <c r="D66" s="3"/>
      <c r="E66" s="3"/>
      <c r="F66" s="5"/>
      <c r="G66" s="8"/>
    </row>
    <row r="103" spans="1:7" s="5" customFormat="1" x14ac:dyDescent="0.2">
      <c r="A103" s="2"/>
      <c r="B103" s="2"/>
      <c r="C103" s="2"/>
      <c r="D103" s="3"/>
      <c r="E103" s="9"/>
      <c r="G103" s="8"/>
    </row>
  </sheetData>
  <mergeCells count="1">
    <mergeCell ref="A59:F59"/>
  </mergeCells>
  <pageMargins left="0.7" right="0.7" top="0.75" bottom="0.75" header="0.3" footer="0.3"/>
  <pageSetup paperSize="9" scale="61" firstPageNumber="24" fitToHeight="0" orientation="portrait" r:id="rId1"/>
  <headerFooter alignWithMargins="0">
    <oddFooter>&amp;C&amp;P</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theme="3" tint="0.39997558519241921"/>
    <pageSetUpPr fitToPage="1"/>
  </sheetPr>
  <dimension ref="A1:I124"/>
  <sheetViews>
    <sheetView view="pageBreakPreview" topLeftCell="A109" zoomScale="75" zoomScaleNormal="75" zoomScaleSheetLayoutView="75" workbookViewId="0">
      <selection activeCell="J74" sqref="J74"/>
    </sheetView>
  </sheetViews>
  <sheetFormatPr defaultColWidth="9.140625" defaultRowHeight="12" x14ac:dyDescent="0.2"/>
  <cols>
    <col min="1" max="2" width="7.7109375" style="2" customWidth="1"/>
    <col min="3" max="3" width="63.140625" style="2" customWidth="1"/>
    <col min="4" max="4" width="8.7109375" style="3" customWidth="1"/>
    <col min="5" max="5" width="13.140625" style="3" customWidth="1"/>
    <col min="6" max="6" width="15.7109375" style="5" customWidth="1"/>
    <col min="7" max="7" width="15.7109375" style="8" customWidth="1"/>
    <col min="8" max="16384" width="9.140625" style="2"/>
  </cols>
  <sheetData>
    <row r="1" spans="1:7" s="1" customFormat="1" ht="16.5" x14ac:dyDescent="0.2">
      <c r="A1" s="171" t="s">
        <v>0</v>
      </c>
      <c r="B1" s="171" t="s">
        <v>657</v>
      </c>
      <c r="C1" s="172" t="s">
        <v>1</v>
      </c>
      <c r="D1" s="173" t="s">
        <v>2</v>
      </c>
      <c r="E1" s="173" t="s">
        <v>9</v>
      </c>
      <c r="F1" s="174" t="s">
        <v>3</v>
      </c>
      <c r="G1" s="175" t="s">
        <v>68</v>
      </c>
    </row>
    <row r="2" spans="1:7" s="1" customFormat="1" ht="16.5" x14ac:dyDescent="0.2">
      <c r="A2" s="220"/>
      <c r="B2" s="220"/>
      <c r="C2" s="221"/>
      <c r="D2" s="222"/>
      <c r="E2" s="222"/>
      <c r="F2" s="223"/>
      <c r="G2" s="224"/>
    </row>
    <row r="3" spans="1:7" s="1" customFormat="1" ht="16.5" x14ac:dyDescent="0.3">
      <c r="A3" s="176"/>
      <c r="B3" s="176"/>
      <c r="C3" s="177"/>
      <c r="D3" s="177"/>
      <c r="E3" s="177"/>
      <c r="F3" s="178"/>
      <c r="G3" s="179"/>
    </row>
    <row r="4" spans="1:7" ht="16.5" x14ac:dyDescent="0.2">
      <c r="A4" s="13"/>
      <c r="B4" s="377"/>
      <c r="C4" s="148"/>
      <c r="D4" s="15"/>
      <c r="E4" s="16"/>
      <c r="F4" s="16"/>
      <c r="G4" s="17"/>
    </row>
    <row r="5" spans="1:7" ht="16.5" x14ac:dyDescent="0.2">
      <c r="A5" s="18">
        <v>1200</v>
      </c>
      <c r="B5" s="378"/>
      <c r="C5" s="56" t="s">
        <v>81</v>
      </c>
      <c r="D5" s="19"/>
      <c r="E5" s="20"/>
      <c r="F5" s="20"/>
      <c r="G5" s="21"/>
    </row>
    <row r="6" spans="1:7" ht="16.5" x14ac:dyDescent="0.2">
      <c r="A6" s="22"/>
      <c r="B6" s="379"/>
      <c r="C6" s="47"/>
      <c r="D6" s="19"/>
      <c r="E6" s="20"/>
      <c r="F6" s="20"/>
      <c r="G6" s="21"/>
    </row>
    <row r="7" spans="1:7" ht="16.5" x14ac:dyDescent="0.3">
      <c r="A7" s="24" t="s">
        <v>131</v>
      </c>
      <c r="B7" s="151"/>
      <c r="C7" s="91" t="s">
        <v>132</v>
      </c>
      <c r="D7" s="26"/>
      <c r="E7" s="28"/>
      <c r="F7" s="28"/>
      <c r="G7" s="29"/>
    </row>
    <row r="8" spans="1:7" ht="16.5" x14ac:dyDescent="0.3">
      <c r="A8" s="24"/>
      <c r="B8" s="151"/>
      <c r="C8" s="93"/>
      <c r="D8" s="26"/>
      <c r="E8" s="28"/>
      <c r="F8" s="28"/>
      <c r="G8" s="29"/>
    </row>
    <row r="9" spans="1:7" ht="16.5" x14ac:dyDescent="0.3">
      <c r="A9" s="24"/>
      <c r="B9" s="151"/>
      <c r="C9" s="93" t="s">
        <v>133</v>
      </c>
      <c r="D9" s="26"/>
      <c r="E9" s="28"/>
      <c r="F9" s="28"/>
      <c r="G9" s="29"/>
    </row>
    <row r="10" spans="1:7" ht="16.5" x14ac:dyDescent="0.3">
      <c r="A10" s="24"/>
      <c r="B10" s="151"/>
      <c r="C10" s="93" t="s">
        <v>134</v>
      </c>
      <c r="D10" s="26"/>
      <c r="E10" s="28"/>
      <c r="F10" s="28"/>
      <c r="G10" s="29"/>
    </row>
    <row r="11" spans="1:7" ht="16.5" x14ac:dyDescent="0.3">
      <c r="A11" s="24"/>
      <c r="B11" s="151"/>
      <c r="C11" s="93" t="s">
        <v>135</v>
      </c>
      <c r="D11" s="26"/>
      <c r="E11" s="28"/>
      <c r="F11" s="28"/>
      <c r="G11" s="29"/>
    </row>
    <row r="12" spans="1:7" ht="16.5" x14ac:dyDescent="0.3">
      <c r="A12" s="24"/>
      <c r="B12" s="361"/>
      <c r="C12" s="93"/>
      <c r="D12" s="26"/>
      <c r="E12" s="28"/>
      <c r="F12" s="28"/>
      <c r="G12" s="29"/>
    </row>
    <row r="13" spans="1:7" ht="16.5" x14ac:dyDescent="0.3">
      <c r="A13" s="24"/>
      <c r="B13" s="361"/>
      <c r="C13" s="93"/>
      <c r="D13" s="26"/>
      <c r="E13" s="28"/>
      <c r="F13" s="28"/>
      <c r="G13" s="29"/>
    </row>
    <row r="14" spans="1:7" ht="16.5" x14ac:dyDescent="0.3">
      <c r="A14" s="24"/>
      <c r="B14" s="361" t="s">
        <v>657</v>
      </c>
      <c r="C14" s="95" t="s">
        <v>399</v>
      </c>
      <c r="D14" s="26" t="s">
        <v>111</v>
      </c>
      <c r="E14" s="32">
        <v>50</v>
      </c>
      <c r="F14" s="28"/>
      <c r="G14" s="29"/>
    </row>
    <row r="15" spans="1:7" ht="16.5" x14ac:dyDescent="0.3">
      <c r="A15" s="24"/>
      <c r="B15" s="361"/>
      <c r="C15" s="95"/>
      <c r="D15" s="26"/>
      <c r="E15" s="32"/>
      <c r="F15" s="28"/>
      <c r="G15" s="29"/>
    </row>
    <row r="16" spans="1:7" ht="16.5" x14ac:dyDescent="0.3">
      <c r="A16" s="24"/>
      <c r="B16" s="361" t="s">
        <v>657</v>
      </c>
      <c r="C16" s="95" t="s">
        <v>658</v>
      </c>
      <c r="D16" s="26" t="s">
        <v>111</v>
      </c>
      <c r="E16" s="32"/>
      <c r="F16" s="28"/>
      <c r="G16" s="29" t="s">
        <v>60</v>
      </c>
    </row>
    <row r="17" spans="1:9" ht="16.5" x14ac:dyDescent="0.3">
      <c r="A17" s="24"/>
      <c r="B17" s="361"/>
      <c r="C17" s="93"/>
      <c r="D17" s="26"/>
      <c r="E17" s="28"/>
      <c r="F17" s="28"/>
      <c r="G17" s="29"/>
    </row>
    <row r="18" spans="1:9" ht="16.5" x14ac:dyDescent="0.3">
      <c r="A18" s="33"/>
      <c r="B18" s="276"/>
      <c r="C18" s="94" t="s">
        <v>158</v>
      </c>
      <c r="D18" s="26"/>
      <c r="E18" s="28"/>
      <c r="F18" s="28"/>
      <c r="G18" s="29"/>
    </row>
    <row r="19" spans="1:9" ht="16.5" x14ac:dyDescent="0.3">
      <c r="A19" s="33"/>
      <c r="B19" s="276"/>
      <c r="C19" s="380" t="s">
        <v>136</v>
      </c>
      <c r="D19" s="26"/>
      <c r="E19" s="28"/>
      <c r="F19" s="28"/>
      <c r="G19" s="29"/>
    </row>
    <row r="20" spans="1:9" ht="16.5" x14ac:dyDescent="0.3">
      <c r="A20" s="36"/>
      <c r="B20" s="277"/>
      <c r="C20" s="380" t="s">
        <v>137</v>
      </c>
      <c r="D20" s="26"/>
      <c r="E20" s="28"/>
      <c r="F20" s="28"/>
      <c r="G20" s="29"/>
    </row>
    <row r="21" spans="1:9" ht="16.5" x14ac:dyDescent="0.3">
      <c r="A21" s="36"/>
      <c r="B21" s="277"/>
      <c r="C21" s="380" t="s">
        <v>138</v>
      </c>
      <c r="D21" s="26"/>
      <c r="E21" s="28"/>
      <c r="F21" s="28"/>
      <c r="G21" s="29"/>
    </row>
    <row r="22" spans="1:9" ht="16.5" x14ac:dyDescent="0.3">
      <c r="A22" s="36"/>
      <c r="B22" s="277"/>
      <c r="C22" s="380" t="s">
        <v>139</v>
      </c>
      <c r="D22" s="26"/>
      <c r="E22" s="28"/>
      <c r="F22" s="28"/>
      <c r="G22" s="29"/>
    </row>
    <row r="23" spans="1:9" ht="16.5" x14ac:dyDescent="0.3">
      <c r="A23" s="33"/>
      <c r="B23" s="276"/>
      <c r="C23" s="94"/>
      <c r="D23" s="26"/>
      <c r="E23" s="28"/>
      <c r="F23" s="28"/>
      <c r="G23" s="29"/>
    </row>
    <row r="24" spans="1:9" ht="16.5" x14ac:dyDescent="0.3">
      <c r="A24" s="24"/>
      <c r="B24" s="361"/>
      <c r="C24" s="95" t="s">
        <v>155</v>
      </c>
      <c r="D24" s="26" t="s">
        <v>111</v>
      </c>
      <c r="E24" s="28">
        <f>E14/4</f>
        <v>12.5</v>
      </c>
      <c r="F24" s="28"/>
      <c r="G24" s="29"/>
    </row>
    <row r="25" spans="1:9" ht="16.5" x14ac:dyDescent="0.3">
      <c r="A25" s="24"/>
      <c r="B25" s="361"/>
      <c r="C25" s="95"/>
      <c r="D25" s="26"/>
      <c r="E25" s="28"/>
      <c r="F25" s="28"/>
      <c r="G25" s="29"/>
    </row>
    <row r="26" spans="1:9" ht="16.5" x14ac:dyDescent="0.3">
      <c r="A26" s="24"/>
      <c r="B26" s="361"/>
      <c r="C26" s="95" t="s">
        <v>156</v>
      </c>
      <c r="D26" s="26" t="s">
        <v>111</v>
      </c>
      <c r="E26" s="28">
        <v>0</v>
      </c>
      <c r="F26" s="28"/>
      <c r="G26" s="29"/>
      <c r="I26" s="2">
        <v>693.75</v>
      </c>
    </row>
    <row r="27" spans="1:9" ht="16.5" x14ac:dyDescent="0.2">
      <c r="A27" s="22"/>
      <c r="B27" s="379"/>
      <c r="C27" s="47"/>
      <c r="D27" s="19"/>
      <c r="E27" s="20"/>
      <c r="F27" s="20"/>
      <c r="G27" s="21"/>
      <c r="I27" s="4">
        <f>G26-I26</f>
        <v>-693.75</v>
      </c>
    </row>
    <row r="28" spans="1:9" ht="16.5" x14ac:dyDescent="0.3">
      <c r="A28" s="24" t="s">
        <v>140</v>
      </c>
      <c r="B28" s="151"/>
      <c r="C28" s="91" t="s">
        <v>141</v>
      </c>
      <c r="D28" s="26"/>
      <c r="E28" s="346"/>
      <c r="F28" s="37"/>
      <c r="G28" s="29"/>
      <c r="I28" s="2" t="e">
        <f>I27/F26</f>
        <v>#DIV/0!</v>
      </c>
    </row>
    <row r="29" spans="1:9" ht="16.5" x14ac:dyDescent="0.3">
      <c r="A29" s="24"/>
      <c r="B29" s="151"/>
      <c r="C29" s="93"/>
      <c r="D29" s="26"/>
      <c r="E29" s="347"/>
      <c r="F29" s="37"/>
      <c r="G29" s="29"/>
    </row>
    <row r="30" spans="1:9" ht="16.5" x14ac:dyDescent="0.3">
      <c r="A30" s="24"/>
      <c r="B30" s="361" t="s">
        <v>657</v>
      </c>
      <c r="C30" s="94" t="s">
        <v>148</v>
      </c>
      <c r="D30" s="26" t="s">
        <v>111</v>
      </c>
      <c r="E30" s="28">
        <v>50</v>
      </c>
      <c r="F30" s="28"/>
      <c r="G30" s="29"/>
    </row>
    <row r="31" spans="1:9" ht="16.5" x14ac:dyDescent="0.3">
      <c r="A31" s="24"/>
      <c r="B31" s="361"/>
      <c r="C31" s="93"/>
      <c r="D31" s="26"/>
      <c r="E31" s="28"/>
      <c r="F31" s="28"/>
      <c r="G31" s="29"/>
    </row>
    <row r="32" spans="1:9" ht="16.5" x14ac:dyDescent="0.3">
      <c r="A32" s="24"/>
      <c r="B32" s="361" t="s">
        <v>657</v>
      </c>
      <c r="C32" s="94" t="s">
        <v>149</v>
      </c>
      <c r="D32" s="26" t="s">
        <v>111</v>
      </c>
      <c r="E32" s="28">
        <v>18.75</v>
      </c>
      <c r="F32" s="28"/>
      <c r="G32" s="29"/>
    </row>
    <row r="33" spans="1:7" ht="16.5" x14ac:dyDescent="0.2">
      <c r="A33" s="22"/>
      <c r="B33" s="379"/>
      <c r="C33" s="47"/>
      <c r="D33" s="19"/>
      <c r="E33" s="20"/>
      <c r="F33" s="20"/>
      <c r="G33" s="21"/>
    </row>
    <row r="34" spans="1:7" ht="16.5" x14ac:dyDescent="0.3">
      <c r="A34" s="24" t="s">
        <v>142</v>
      </c>
      <c r="B34" s="151"/>
      <c r="C34" s="91" t="s">
        <v>143</v>
      </c>
      <c r="D34" s="26"/>
      <c r="E34" s="348"/>
      <c r="F34" s="38"/>
      <c r="G34" s="29"/>
    </row>
    <row r="35" spans="1:7" ht="16.5" x14ac:dyDescent="0.3">
      <c r="A35" s="33"/>
      <c r="B35" s="276"/>
      <c r="C35" s="94"/>
      <c r="D35" s="39"/>
      <c r="E35" s="348"/>
      <c r="F35" s="38"/>
      <c r="G35" s="29"/>
    </row>
    <row r="36" spans="1:7" ht="16.5" x14ac:dyDescent="0.3">
      <c r="A36" s="24"/>
      <c r="B36" s="361" t="s">
        <v>657</v>
      </c>
      <c r="C36" s="93" t="s">
        <v>151</v>
      </c>
      <c r="D36" s="26"/>
      <c r="E36" s="28"/>
      <c r="F36" s="28"/>
      <c r="G36" s="29"/>
    </row>
    <row r="37" spans="1:7" ht="16.5" x14ac:dyDescent="0.3">
      <c r="A37" s="24"/>
      <c r="B37" s="361"/>
      <c r="C37" s="95" t="s">
        <v>144</v>
      </c>
      <c r="D37" s="26"/>
      <c r="E37" s="28"/>
      <c r="F37" s="28"/>
      <c r="G37" s="29"/>
    </row>
    <row r="38" spans="1:7" ht="16.5" x14ac:dyDescent="0.3">
      <c r="A38" s="24"/>
      <c r="B38" s="361"/>
      <c r="C38" s="95" t="s">
        <v>688</v>
      </c>
      <c r="D38" s="26" t="s">
        <v>161</v>
      </c>
      <c r="E38" s="27"/>
      <c r="F38" s="28"/>
      <c r="G38" s="29">
        <v>220000</v>
      </c>
    </row>
    <row r="39" spans="1:7" ht="16.5" x14ac:dyDescent="0.3">
      <c r="A39" s="24"/>
      <c r="B39" s="361"/>
      <c r="C39" s="94"/>
      <c r="D39" s="26"/>
      <c r="E39" s="28"/>
      <c r="F39" s="28"/>
      <c r="G39" s="29"/>
    </row>
    <row r="40" spans="1:7" ht="16.5" x14ac:dyDescent="0.3">
      <c r="A40" s="24"/>
      <c r="B40" s="361"/>
      <c r="C40" s="94" t="s">
        <v>150</v>
      </c>
      <c r="D40" s="26"/>
      <c r="E40" s="348"/>
      <c r="F40" s="38"/>
      <c r="G40" s="29"/>
    </row>
    <row r="41" spans="1:7" ht="16.5" x14ac:dyDescent="0.3">
      <c r="A41" s="24"/>
      <c r="B41" s="361"/>
      <c r="C41" s="380" t="s">
        <v>159</v>
      </c>
      <c r="D41" s="26" t="s">
        <v>6</v>
      </c>
      <c r="E41" s="28">
        <v>220000</v>
      </c>
      <c r="F41" s="208"/>
      <c r="G41" s="29"/>
    </row>
    <row r="42" spans="1:7" ht="16.5" x14ac:dyDescent="0.2">
      <c r="A42" s="22"/>
      <c r="B42" s="379"/>
      <c r="C42" s="47"/>
      <c r="D42" s="19"/>
      <c r="E42" s="20"/>
      <c r="F42" s="20"/>
      <c r="G42" s="21"/>
    </row>
    <row r="43" spans="1:7" ht="16.5" x14ac:dyDescent="0.2">
      <c r="A43" s="22" t="s">
        <v>146</v>
      </c>
      <c r="B43" s="379"/>
      <c r="C43" s="57" t="s">
        <v>153</v>
      </c>
      <c r="D43" s="19"/>
      <c r="E43" s="20"/>
      <c r="F43" s="20"/>
      <c r="G43" s="21"/>
    </row>
    <row r="44" spans="1:7" ht="16.5" x14ac:dyDescent="0.2">
      <c r="A44" s="22"/>
      <c r="B44" s="379"/>
      <c r="C44" s="47"/>
      <c r="D44" s="19"/>
      <c r="E44" s="20"/>
      <c r="F44" s="20"/>
      <c r="G44" s="21"/>
    </row>
    <row r="45" spans="1:7" ht="16.5" x14ac:dyDescent="0.3">
      <c r="A45" s="22"/>
      <c r="B45" s="379"/>
      <c r="C45" s="47" t="s">
        <v>82</v>
      </c>
      <c r="D45" s="26" t="s">
        <v>5</v>
      </c>
      <c r="E45" s="41"/>
      <c r="F45" s="20"/>
      <c r="G45" s="29">
        <f>9000*8</f>
        <v>72000</v>
      </c>
    </row>
    <row r="46" spans="1:7" ht="16.5" x14ac:dyDescent="0.2">
      <c r="A46" s="22"/>
      <c r="B46" s="379"/>
      <c r="C46" s="58" t="s">
        <v>4</v>
      </c>
      <c r="D46" s="40"/>
      <c r="E46" s="20"/>
      <c r="F46" s="20"/>
      <c r="G46" s="21"/>
    </row>
    <row r="47" spans="1:7" ht="16.5" x14ac:dyDescent="0.2">
      <c r="A47" s="22"/>
      <c r="B47" s="379"/>
      <c r="C47" s="47"/>
      <c r="D47" s="19"/>
      <c r="E47" s="20"/>
      <c r="F47" s="20"/>
      <c r="G47" s="21"/>
    </row>
    <row r="48" spans="1:7" ht="16.5" x14ac:dyDescent="0.2">
      <c r="A48" s="22"/>
      <c r="B48" s="379"/>
      <c r="C48" s="47" t="s">
        <v>84</v>
      </c>
      <c r="D48" s="19"/>
      <c r="E48" s="20"/>
      <c r="F48" s="20"/>
      <c r="G48" s="21"/>
    </row>
    <row r="49" spans="1:9" ht="16.5" x14ac:dyDescent="0.3">
      <c r="A49" s="22"/>
      <c r="B49" s="379"/>
      <c r="C49" s="58" t="s">
        <v>160</v>
      </c>
      <c r="D49" s="19" t="s">
        <v>6</v>
      </c>
      <c r="E49" s="28">
        <f>G45</f>
        <v>72000</v>
      </c>
      <c r="F49" s="208"/>
      <c r="G49" s="29"/>
    </row>
    <row r="50" spans="1:9" ht="16.5" x14ac:dyDescent="0.3">
      <c r="A50" s="22"/>
      <c r="B50" s="379"/>
      <c r="C50" s="58"/>
      <c r="D50" s="19"/>
      <c r="E50" s="42"/>
      <c r="F50" s="268"/>
      <c r="G50" s="29"/>
    </row>
    <row r="51" spans="1:9" ht="16.5" x14ac:dyDescent="0.3">
      <c r="A51" s="22" t="s">
        <v>147</v>
      </c>
      <c r="B51" s="379"/>
      <c r="C51" s="60" t="s">
        <v>517</v>
      </c>
      <c r="D51" s="19"/>
      <c r="E51" s="42"/>
      <c r="F51" s="268"/>
      <c r="G51" s="29"/>
    </row>
    <row r="52" spans="1:9" ht="16.5" x14ac:dyDescent="0.3">
      <c r="A52" s="22"/>
      <c r="B52" s="379"/>
      <c r="C52" s="60"/>
      <c r="D52" s="19"/>
      <c r="E52" s="42"/>
      <c r="F52" s="268"/>
      <c r="G52" s="29"/>
    </row>
    <row r="53" spans="1:9" ht="16.5" x14ac:dyDescent="0.3">
      <c r="A53" s="22"/>
      <c r="B53" s="379"/>
      <c r="C53" s="60" t="s">
        <v>538</v>
      </c>
      <c r="D53" s="26" t="s">
        <v>161</v>
      </c>
      <c r="E53" s="42"/>
      <c r="F53" s="20"/>
      <c r="G53" s="29">
        <f>1200*8</f>
        <v>9600</v>
      </c>
    </row>
    <row r="54" spans="1:9" ht="16.5" x14ac:dyDescent="0.3">
      <c r="A54" s="22"/>
      <c r="B54" s="379"/>
      <c r="C54" s="60" t="s">
        <v>518</v>
      </c>
      <c r="D54" s="19"/>
      <c r="E54" s="42"/>
      <c r="F54" s="268"/>
      <c r="G54" s="29"/>
    </row>
    <row r="55" spans="1:9" ht="16.5" x14ac:dyDescent="0.2">
      <c r="A55" s="22"/>
      <c r="B55" s="379"/>
      <c r="C55" s="47"/>
      <c r="D55" s="19"/>
      <c r="E55" s="20"/>
      <c r="F55" s="20"/>
      <c r="G55" s="21"/>
    </row>
    <row r="56" spans="1:9" ht="16.5" x14ac:dyDescent="0.3">
      <c r="A56" s="22"/>
      <c r="B56" s="379"/>
      <c r="C56" s="47" t="s">
        <v>519</v>
      </c>
      <c r="D56" s="26" t="s">
        <v>6</v>
      </c>
      <c r="E56" s="20">
        <f>G53</f>
        <v>9600</v>
      </c>
      <c r="F56" s="333"/>
      <c r="G56" s="29"/>
      <c r="I56" s="4"/>
    </row>
    <row r="57" spans="1:9" ht="16.5" x14ac:dyDescent="0.3">
      <c r="A57" s="22"/>
      <c r="B57" s="379"/>
      <c r="C57" s="47"/>
      <c r="D57" s="120"/>
      <c r="E57" s="20"/>
      <c r="F57" s="333"/>
      <c r="G57" s="29"/>
      <c r="I57" s="4"/>
    </row>
    <row r="58" spans="1:9" ht="16.5" x14ac:dyDescent="0.2">
      <c r="A58" s="22" t="s">
        <v>147</v>
      </c>
      <c r="B58" s="379"/>
      <c r="C58" s="57" t="s">
        <v>8</v>
      </c>
      <c r="D58" s="19"/>
      <c r="E58" s="20"/>
      <c r="F58" s="20"/>
      <c r="G58" s="21"/>
      <c r="I58" s="4"/>
    </row>
    <row r="59" spans="1:9" ht="16.5" x14ac:dyDescent="0.2">
      <c r="A59" s="22"/>
      <c r="B59" s="379"/>
      <c r="C59" s="57"/>
      <c r="D59" s="19"/>
      <c r="E59" s="20"/>
      <c r="F59" s="20"/>
      <c r="G59" s="21"/>
      <c r="I59" s="4"/>
    </row>
    <row r="60" spans="1:9" ht="16.5" x14ac:dyDescent="0.2">
      <c r="A60" s="22"/>
      <c r="B60" s="379"/>
      <c r="C60" s="47" t="s">
        <v>157</v>
      </c>
      <c r="D60" s="19"/>
      <c r="E60" s="20"/>
      <c r="F60" s="20"/>
      <c r="G60" s="21"/>
      <c r="I60" s="4"/>
    </row>
    <row r="61" spans="1:9" ht="16.5" x14ac:dyDescent="0.2">
      <c r="A61" s="22"/>
      <c r="B61" s="379"/>
      <c r="C61" s="58" t="s">
        <v>85</v>
      </c>
      <c r="D61" s="19"/>
      <c r="E61" s="20"/>
      <c r="F61" s="20"/>
      <c r="G61" s="21"/>
      <c r="I61" s="4"/>
    </row>
    <row r="62" spans="1:9" ht="16.5" x14ac:dyDescent="0.3">
      <c r="A62" s="22"/>
      <c r="B62" s="379"/>
      <c r="C62" s="58" t="s">
        <v>86</v>
      </c>
      <c r="D62" s="26" t="s">
        <v>161</v>
      </c>
      <c r="E62" s="41"/>
      <c r="F62" s="20"/>
      <c r="G62" s="29">
        <v>280000</v>
      </c>
      <c r="I62" s="4"/>
    </row>
    <row r="63" spans="1:9" s="10" customFormat="1" ht="20.100000000000001" customHeight="1" x14ac:dyDescent="0.2">
      <c r="A63" s="458" t="s">
        <v>22</v>
      </c>
      <c r="B63" s="459"/>
      <c r="C63" s="460"/>
      <c r="D63" s="180"/>
      <c r="E63" s="349"/>
      <c r="F63" s="181"/>
      <c r="G63" s="46"/>
    </row>
    <row r="64" spans="1:9" s="10" customFormat="1" ht="20.100000000000001" customHeight="1" x14ac:dyDescent="0.2">
      <c r="A64" s="461" t="s">
        <v>24</v>
      </c>
      <c r="B64" s="462"/>
      <c r="C64" s="463"/>
      <c r="D64" s="185"/>
      <c r="E64" s="350"/>
      <c r="F64" s="186"/>
      <c r="G64" s="63"/>
    </row>
    <row r="65" spans="1:7" ht="16.5" x14ac:dyDescent="0.2">
      <c r="A65" s="40"/>
      <c r="B65" s="142"/>
      <c r="C65" s="201"/>
      <c r="D65" s="40"/>
      <c r="E65" s="48"/>
      <c r="F65" s="48"/>
      <c r="G65" s="21"/>
    </row>
    <row r="66" spans="1:7" ht="16.5" x14ac:dyDescent="0.3">
      <c r="A66" s="22" t="s">
        <v>154</v>
      </c>
      <c r="B66" s="381"/>
      <c r="C66" s="47" t="s">
        <v>537</v>
      </c>
      <c r="D66" s="413" t="s">
        <v>145</v>
      </c>
      <c r="E66" s="49">
        <v>1</v>
      </c>
      <c r="F66" s="48"/>
      <c r="G66" s="29"/>
    </row>
    <row r="67" spans="1:7" ht="33" x14ac:dyDescent="0.2">
      <c r="A67" s="22"/>
      <c r="B67" s="381"/>
      <c r="C67" s="47" t="s">
        <v>539</v>
      </c>
      <c r="D67" s="413"/>
      <c r="E67" s="48"/>
      <c r="F67" s="48"/>
      <c r="G67" s="21"/>
    </row>
    <row r="68" spans="1:7" ht="16.5" x14ac:dyDescent="0.2">
      <c r="A68" s="413"/>
      <c r="B68" s="142"/>
      <c r="C68" s="47"/>
      <c r="D68" s="413"/>
      <c r="E68" s="48"/>
      <c r="F68" s="48"/>
      <c r="G68" s="21"/>
    </row>
    <row r="69" spans="1:7" ht="16.5" x14ac:dyDescent="0.3">
      <c r="A69" s="24" t="s">
        <v>163</v>
      </c>
      <c r="B69" s="151"/>
      <c r="C69" s="91" t="s">
        <v>730</v>
      </c>
      <c r="D69" s="26"/>
      <c r="E69" s="28"/>
      <c r="F69" s="28"/>
      <c r="G69" s="29"/>
    </row>
    <row r="70" spans="1:7" ht="16.5" x14ac:dyDescent="0.3">
      <c r="A70" s="24"/>
      <c r="B70" s="361"/>
      <c r="C70" s="93"/>
      <c r="D70" s="26"/>
      <c r="E70" s="28"/>
      <c r="F70" s="28"/>
      <c r="G70" s="29"/>
    </row>
    <row r="71" spans="1:7" ht="16.5" x14ac:dyDescent="0.3">
      <c r="A71" s="24"/>
      <c r="B71" s="361"/>
      <c r="C71" s="94" t="s">
        <v>731</v>
      </c>
      <c r="D71" s="26" t="s">
        <v>83</v>
      </c>
      <c r="E71" s="351">
        <v>8</v>
      </c>
      <c r="F71" s="28"/>
      <c r="G71" s="29"/>
    </row>
    <row r="72" spans="1:7" ht="16.5" x14ac:dyDescent="0.3">
      <c r="A72" s="33"/>
      <c r="B72" s="276"/>
      <c r="C72" s="380"/>
      <c r="D72" s="26"/>
      <c r="E72" s="28"/>
      <c r="F72" s="28"/>
      <c r="G72" s="29"/>
    </row>
    <row r="73" spans="1:7" ht="16.5" x14ac:dyDescent="0.3">
      <c r="A73" s="24"/>
      <c r="B73" s="361"/>
      <c r="C73" s="94" t="s">
        <v>164</v>
      </c>
      <c r="D73" s="26" t="s">
        <v>7</v>
      </c>
      <c r="E73" s="27"/>
      <c r="F73" s="28"/>
      <c r="G73" s="29">
        <v>10000</v>
      </c>
    </row>
    <row r="74" spans="1:7" ht="16.5" x14ac:dyDescent="0.3">
      <c r="A74" s="24"/>
      <c r="B74" s="361"/>
      <c r="C74" s="380"/>
      <c r="D74" s="26"/>
      <c r="E74" s="346"/>
      <c r="F74" s="37"/>
      <c r="G74" s="29"/>
    </row>
    <row r="75" spans="1:7" ht="16.5" x14ac:dyDescent="0.3">
      <c r="A75" s="24"/>
      <c r="B75" s="361"/>
      <c r="C75" s="94" t="s">
        <v>165</v>
      </c>
      <c r="D75" s="26" t="s">
        <v>508</v>
      </c>
      <c r="E75" s="27">
        <v>8</v>
      </c>
      <c r="F75" s="28"/>
      <c r="G75" s="29"/>
    </row>
    <row r="76" spans="1:7" ht="16.5" x14ac:dyDescent="0.3">
      <c r="A76" s="24"/>
      <c r="B76" s="361"/>
      <c r="C76" s="94"/>
      <c r="D76" s="26"/>
      <c r="E76" s="27"/>
      <c r="F76" s="28"/>
      <c r="G76" s="29"/>
    </row>
    <row r="77" spans="1:7" ht="16.5" x14ac:dyDescent="0.3">
      <c r="A77" s="24"/>
      <c r="B77" s="361"/>
      <c r="C77" s="380"/>
      <c r="D77" s="26"/>
      <c r="E77" s="28"/>
      <c r="F77" s="28"/>
      <c r="G77" s="29"/>
    </row>
    <row r="78" spans="1:7" ht="16.5" x14ac:dyDescent="0.3">
      <c r="A78" s="24"/>
      <c r="B78" s="361"/>
      <c r="C78" s="94" t="s">
        <v>152</v>
      </c>
      <c r="D78" s="26"/>
      <c r="E78" s="28"/>
      <c r="F78" s="28"/>
      <c r="G78" s="29"/>
    </row>
    <row r="79" spans="1:7" ht="16.5" x14ac:dyDescent="0.3">
      <c r="A79" s="24"/>
      <c r="B79" s="361"/>
      <c r="C79" s="380" t="s">
        <v>770</v>
      </c>
      <c r="D79" s="26" t="s">
        <v>6</v>
      </c>
      <c r="E79" s="28">
        <f>SUM(G73:G75)</f>
        <v>10000</v>
      </c>
      <c r="F79" s="208"/>
      <c r="G79" s="29"/>
    </row>
    <row r="80" spans="1:7" ht="16.5" x14ac:dyDescent="0.3">
      <c r="A80" s="24"/>
      <c r="B80" s="361"/>
      <c r="C80" s="94"/>
      <c r="D80" s="26"/>
      <c r="E80" s="28"/>
      <c r="F80" s="28"/>
      <c r="G80" s="29"/>
    </row>
    <row r="81" spans="1:7" ht="16.5" x14ac:dyDescent="0.2">
      <c r="A81" s="358" t="s">
        <v>540</v>
      </c>
      <c r="B81" s="142"/>
      <c r="C81" s="57" t="s">
        <v>389</v>
      </c>
      <c r="D81" s="358"/>
      <c r="E81" s="48"/>
      <c r="F81" s="48"/>
      <c r="G81" s="21"/>
    </row>
    <row r="82" spans="1:7" ht="16.5" x14ac:dyDescent="0.2">
      <c r="A82" s="358"/>
      <c r="B82" s="142"/>
      <c r="C82" s="47"/>
      <c r="D82" s="358"/>
      <c r="E82" s="48"/>
      <c r="F82" s="48"/>
      <c r="G82" s="21"/>
    </row>
    <row r="83" spans="1:7" ht="16.5" x14ac:dyDescent="0.2">
      <c r="A83" s="358"/>
      <c r="B83" s="142"/>
      <c r="C83" s="47" t="s">
        <v>741</v>
      </c>
      <c r="D83" s="358" t="s">
        <v>83</v>
      </c>
      <c r="E83" s="49">
        <v>8</v>
      </c>
      <c r="F83" s="48"/>
      <c r="G83" s="21"/>
    </row>
    <row r="84" spans="1:7" ht="16.5" x14ac:dyDescent="0.2">
      <c r="A84" s="358"/>
      <c r="B84" s="142"/>
      <c r="C84" s="47"/>
      <c r="D84" s="358"/>
      <c r="E84" s="48"/>
      <c r="F84" s="48"/>
      <c r="G84" s="21"/>
    </row>
    <row r="85" spans="1:7" ht="16.5" x14ac:dyDescent="0.2">
      <c r="A85" s="358"/>
      <c r="B85" s="142"/>
      <c r="C85" s="47" t="s">
        <v>742</v>
      </c>
      <c r="D85" s="358" t="s">
        <v>145</v>
      </c>
      <c r="E85" s="49">
        <v>1</v>
      </c>
      <c r="F85" s="48"/>
      <c r="G85" s="21"/>
    </row>
    <row r="86" spans="1:7" ht="16.5" x14ac:dyDescent="0.3">
      <c r="A86" s="24"/>
      <c r="B86" s="361"/>
      <c r="C86" s="94"/>
      <c r="D86" s="26"/>
      <c r="E86" s="28"/>
      <c r="F86" s="28"/>
      <c r="G86" s="29"/>
    </row>
    <row r="87" spans="1:7" ht="16.5" x14ac:dyDescent="0.3">
      <c r="A87" s="421"/>
      <c r="B87" s="142"/>
      <c r="C87" s="57"/>
      <c r="D87" s="26"/>
      <c r="E87" s="28"/>
      <c r="F87" s="28"/>
      <c r="G87" s="29"/>
    </row>
    <row r="88" spans="1:7" ht="16.5" x14ac:dyDescent="0.3">
      <c r="A88" s="24"/>
      <c r="B88" s="361"/>
      <c r="C88" s="94"/>
      <c r="D88" s="26"/>
      <c r="E88" s="28"/>
      <c r="F88" s="28"/>
      <c r="G88" s="29"/>
    </row>
    <row r="89" spans="1:7" ht="16.5" x14ac:dyDescent="0.3">
      <c r="A89" s="24"/>
      <c r="B89" s="361"/>
      <c r="C89" s="94"/>
      <c r="D89" s="26"/>
      <c r="E89" s="28"/>
      <c r="F89" s="28"/>
      <c r="G89" s="29"/>
    </row>
    <row r="90" spans="1:7" ht="16.5" x14ac:dyDescent="0.2">
      <c r="A90" s="315"/>
      <c r="B90" s="142"/>
      <c r="C90" s="57"/>
      <c r="D90" s="315"/>
      <c r="E90" s="48"/>
      <c r="F90" s="48"/>
      <c r="G90" s="21"/>
    </row>
    <row r="91" spans="1:7" ht="16.5" x14ac:dyDescent="0.2">
      <c r="A91" s="315"/>
      <c r="B91" s="142"/>
      <c r="C91" s="47"/>
      <c r="D91" s="315"/>
      <c r="E91" s="48"/>
      <c r="F91" s="48"/>
      <c r="G91" s="21"/>
    </row>
    <row r="92" spans="1:7" ht="16.5" x14ac:dyDescent="0.3">
      <c r="A92" s="315"/>
      <c r="B92" s="142"/>
      <c r="C92" s="47"/>
      <c r="D92" s="26"/>
      <c r="E92" s="49"/>
      <c r="F92" s="48"/>
      <c r="G92" s="21"/>
    </row>
    <row r="93" spans="1:7" ht="16.5" x14ac:dyDescent="0.2">
      <c r="A93" s="315"/>
      <c r="B93" s="142"/>
      <c r="C93" s="58"/>
      <c r="D93" s="315"/>
      <c r="E93" s="48"/>
      <c r="F93" s="48"/>
      <c r="G93" s="21"/>
    </row>
    <row r="94" spans="1:7" ht="16.5" x14ac:dyDescent="0.2">
      <c r="A94" s="315"/>
      <c r="B94" s="142"/>
      <c r="C94" s="58"/>
      <c r="D94" s="315"/>
      <c r="E94" s="48"/>
      <c r="F94" s="48"/>
      <c r="G94" s="21"/>
    </row>
    <row r="95" spans="1:7" ht="16.5" x14ac:dyDescent="0.3">
      <c r="A95" s="315"/>
      <c r="B95" s="142"/>
      <c r="C95" s="47"/>
      <c r="D95" s="26"/>
      <c r="E95" s="48"/>
      <c r="F95" s="207"/>
      <c r="G95" s="21"/>
    </row>
    <row r="96" spans="1:7" ht="16.5" x14ac:dyDescent="0.2">
      <c r="A96" s="315"/>
      <c r="B96" s="142"/>
      <c r="C96" s="47"/>
      <c r="D96" s="315"/>
      <c r="E96" s="48"/>
      <c r="F96" s="48"/>
      <c r="G96" s="21"/>
    </row>
    <row r="97" spans="1:7" ht="16.5" x14ac:dyDescent="0.2">
      <c r="A97" s="439"/>
      <c r="B97" s="142"/>
      <c r="C97" s="47"/>
      <c r="D97" s="439"/>
      <c r="E97" s="48"/>
      <c r="F97" s="48"/>
      <c r="G97" s="21"/>
    </row>
    <row r="98" spans="1:7" ht="16.5" x14ac:dyDescent="0.2">
      <c r="A98" s="439"/>
      <c r="B98" s="142"/>
      <c r="C98" s="47"/>
      <c r="D98" s="439"/>
      <c r="E98" s="48"/>
      <c r="F98" s="48"/>
      <c r="G98" s="21"/>
    </row>
    <row r="99" spans="1:7" ht="16.5" x14ac:dyDescent="0.2">
      <c r="A99" s="439"/>
      <c r="B99" s="142"/>
      <c r="C99" s="47"/>
      <c r="D99" s="439"/>
      <c r="E99" s="48"/>
      <c r="F99" s="48"/>
      <c r="G99" s="21"/>
    </row>
    <row r="100" spans="1:7" ht="16.5" x14ac:dyDescent="0.2">
      <c r="A100" s="439"/>
      <c r="B100" s="142"/>
      <c r="C100" s="47"/>
      <c r="D100" s="439"/>
      <c r="E100" s="48"/>
      <c r="F100" s="48"/>
      <c r="G100" s="21"/>
    </row>
    <row r="101" spans="1:7" ht="17.25" customHeight="1" x14ac:dyDescent="0.2">
      <c r="A101" s="315"/>
      <c r="B101" s="142"/>
      <c r="C101" s="47"/>
      <c r="D101" s="315"/>
      <c r="E101" s="49"/>
      <c r="F101" s="48"/>
      <c r="G101" s="21"/>
    </row>
    <row r="102" spans="1:7" ht="16.5" x14ac:dyDescent="0.3">
      <c r="A102" s="24"/>
      <c r="B102" s="361"/>
      <c r="C102" s="94"/>
      <c r="D102" s="26"/>
      <c r="E102" s="28"/>
      <c r="F102" s="28"/>
      <c r="G102" s="29"/>
    </row>
    <row r="103" spans="1:7" ht="21.75" customHeight="1" x14ac:dyDescent="0.3">
      <c r="A103" s="24"/>
      <c r="B103" s="361"/>
      <c r="C103" s="94"/>
      <c r="D103" s="26"/>
      <c r="E103" s="28"/>
      <c r="F103" s="28"/>
      <c r="G103" s="29"/>
    </row>
    <row r="104" spans="1:7" ht="16.5" x14ac:dyDescent="0.3">
      <c r="A104" s="24"/>
      <c r="B104" s="361"/>
      <c r="C104" s="94"/>
      <c r="D104" s="26"/>
      <c r="E104" s="28"/>
      <c r="F104" s="28"/>
      <c r="G104" s="29"/>
    </row>
    <row r="105" spans="1:7" ht="16.5" x14ac:dyDescent="0.3">
      <c r="A105" s="24"/>
      <c r="B105" s="361"/>
      <c r="C105" s="94"/>
      <c r="D105" s="26"/>
      <c r="E105" s="28"/>
      <c r="F105" s="28"/>
      <c r="G105" s="29"/>
    </row>
    <row r="106" spans="1:7" ht="16.5" x14ac:dyDescent="0.3">
      <c r="A106" s="24"/>
      <c r="B106" s="361"/>
      <c r="C106" s="94"/>
      <c r="D106" s="26"/>
      <c r="E106" s="28"/>
      <c r="F106" s="28"/>
      <c r="G106" s="29"/>
    </row>
    <row r="107" spans="1:7" ht="16.5" x14ac:dyDescent="0.3">
      <c r="A107" s="24"/>
      <c r="B107" s="361"/>
      <c r="C107" s="94"/>
      <c r="D107" s="26"/>
      <c r="E107" s="28"/>
      <c r="F107" s="28"/>
      <c r="G107" s="29"/>
    </row>
    <row r="108" spans="1:7" ht="16.5" x14ac:dyDescent="0.3">
      <c r="A108" s="24"/>
      <c r="B108" s="361"/>
      <c r="C108" s="94"/>
      <c r="D108" s="26"/>
      <c r="E108" s="28"/>
      <c r="F108" s="28"/>
      <c r="G108" s="29"/>
    </row>
    <row r="109" spans="1:7" ht="16.5" x14ac:dyDescent="0.3">
      <c r="A109" s="24"/>
      <c r="B109" s="361"/>
      <c r="C109" s="94"/>
      <c r="D109" s="26"/>
      <c r="E109" s="28"/>
      <c r="F109" s="28"/>
      <c r="G109" s="29"/>
    </row>
    <row r="110" spans="1:7" ht="16.5" x14ac:dyDescent="0.3">
      <c r="A110" s="24"/>
      <c r="B110" s="361"/>
      <c r="C110" s="94"/>
      <c r="D110" s="26"/>
      <c r="E110" s="28"/>
      <c r="F110" s="28"/>
      <c r="G110" s="29"/>
    </row>
    <row r="111" spans="1:7" ht="16.5" x14ac:dyDescent="0.3">
      <c r="A111" s="24"/>
      <c r="B111" s="361"/>
      <c r="C111" s="94"/>
      <c r="D111" s="26"/>
      <c r="E111" s="28"/>
      <c r="F111" s="28"/>
      <c r="G111" s="29"/>
    </row>
    <row r="112" spans="1:7" ht="16.5" x14ac:dyDescent="0.3">
      <c r="A112" s="24"/>
      <c r="B112" s="361"/>
      <c r="C112" s="94"/>
      <c r="D112" s="26"/>
      <c r="E112" s="28"/>
      <c r="F112" s="28"/>
      <c r="G112" s="29"/>
    </row>
    <row r="113" spans="1:8" ht="16.5" x14ac:dyDescent="0.3">
      <c r="A113" s="24"/>
      <c r="B113" s="361"/>
      <c r="C113" s="94"/>
      <c r="D113" s="26"/>
      <c r="E113" s="28"/>
      <c r="F113" s="28"/>
      <c r="G113" s="29"/>
    </row>
    <row r="114" spans="1:8" ht="16.5" x14ac:dyDescent="0.3">
      <c r="A114" s="24"/>
      <c r="B114" s="361"/>
      <c r="C114" s="94"/>
      <c r="D114" s="26"/>
      <c r="E114" s="28"/>
      <c r="F114" s="28"/>
      <c r="G114" s="29"/>
    </row>
    <row r="115" spans="1:8" ht="16.5" x14ac:dyDescent="0.3">
      <c r="A115" s="24"/>
      <c r="B115" s="361"/>
      <c r="C115" s="94"/>
      <c r="D115" s="26"/>
      <c r="E115" s="28"/>
      <c r="F115" s="28"/>
      <c r="G115" s="29"/>
    </row>
    <row r="116" spans="1:8" ht="16.5" x14ac:dyDescent="0.3">
      <c r="A116" s="24"/>
      <c r="B116" s="361"/>
      <c r="C116" s="94"/>
      <c r="D116" s="26"/>
      <c r="E116" s="28"/>
      <c r="F116" s="28"/>
      <c r="G116" s="29"/>
    </row>
    <row r="117" spans="1:8" ht="16.5" x14ac:dyDescent="0.3">
      <c r="A117" s="24"/>
      <c r="B117" s="361"/>
      <c r="C117" s="94"/>
      <c r="D117" s="26"/>
      <c r="E117" s="28"/>
      <c r="F117" s="28"/>
      <c r="G117" s="29"/>
    </row>
    <row r="118" spans="1:8" ht="16.5" x14ac:dyDescent="0.3">
      <c r="A118" s="24"/>
      <c r="B118" s="361"/>
      <c r="C118" s="94"/>
      <c r="D118" s="26"/>
      <c r="E118" s="28"/>
      <c r="F118" s="28"/>
      <c r="G118" s="29"/>
    </row>
    <row r="119" spans="1:8" ht="16.5" x14ac:dyDescent="0.3">
      <c r="A119" s="24"/>
      <c r="B119" s="361"/>
      <c r="C119" s="380"/>
      <c r="D119" s="26"/>
      <c r="E119" s="28"/>
      <c r="F119" s="28"/>
      <c r="G119" s="29"/>
    </row>
    <row r="120" spans="1:8" ht="16.5" x14ac:dyDescent="0.3">
      <c r="A120" s="24"/>
      <c r="B120" s="361"/>
      <c r="C120" s="94"/>
      <c r="D120" s="26"/>
      <c r="E120" s="28"/>
      <c r="F120" s="28"/>
      <c r="G120" s="29"/>
    </row>
    <row r="121" spans="1:8" ht="16.5" x14ac:dyDescent="0.3">
      <c r="A121" s="24"/>
      <c r="B121" s="361"/>
      <c r="C121" s="94"/>
      <c r="D121" s="26"/>
      <c r="E121" s="28"/>
      <c r="F121" s="28"/>
      <c r="G121" s="29"/>
    </row>
    <row r="122" spans="1:8" ht="16.5" x14ac:dyDescent="0.3">
      <c r="A122" s="24"/>
      <c r="B122" s="361"/>
      <c r="C122" s="380"/>
      <c r="D122" s="26"/>
      <c r="E122" s="346"/>
      <c r="F122" s="37"/>
      <c r="G122" s="29"/>
    </row>
    <row r="123" spans="1:8" ht="16.5" x14ac:dyDescent="0.2">
      <c r="A123" s="51"/>
      <c r="B123" s="382"/>
      <c r="C123" s="44"/>
      <c r="D123" s="43"/>
      <c r="E123" s="45"/>
      <c r="F123" s="45"/>
      <c r="G123" s="52"/>
    </row>
    <row r="124" spans="1:8" ht="20.100000000000001" customHeight="1" x14ac:dyDescent="0.2">
      <c r="A124" s="454" t="s">
        <v>14</v>
      </c>
      <c r="B124" s="455"/>
      <c r="C124" s="456"/>
      <c r="D124" s="456"/>
      <c r="E124" s="456"/>
      <c r="F124" s="457"/>
      <c r="G124" s="53"/>
      <c r="H124" s="7"/>
    </row>
  </sheetData>
  <mergeCells count="3">
    <mergeCell ref="A124:F124"/>
    <mergeCell ref="A63:C63"/>
    <mergeCell ref="A64:C64"/>
  </mergeCells>
  <phoneticPr fontId="0" type="noConversion"/>
  <pageMargins left="0.7" right="0.7" top="0.75" bottom="0.75" header="0.3" footer="0.3"/>
  <pageSetup paperSize="9" scale="66" firstPageNumber="76" fitToHeight="0" orientation="portrait" useFirstPageNumber="1" r:id="rId1"/>
  <headerFooter alignWithMargins="0">
    <oddFooter>&amp;C&amp;P</oddFooter>
  </headerFooter>
  <rowBreaks count="1" manualBreakCount="1">
    <brk id="63" max="16383" man="1"/>
  </rowBreaks>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tabColor theme="3" tint="0.39997558519241921"/>
    <pageSetUpPr fitToPage="1"/>
  </sheetPr>
  <dimension ref="A1:G101"/>
  <sheetViews>
    <sheetView view="pageBreakPreview" topLeftCell="A55" zoomScaleNormal="130" zoomScaleSheetLayoutView="100" zoomScalePageLayoutView="130" workbookViewId="0">
      <selection activeCell="E76" sqref="D76:E76"/>
    </sheetView>
  </sheetViews>
  <sheetFormatPr defaultColWidth="9.140625" defaultRowHeight="12" x14ac:dyDescent="0.2"/>
  <cols>
    <col min="1" max="2" width="7.7109375" style="2" customWidth="1"/>
    <col min="3" max="3" width="75.7109375" style="2" customWidth="1"/>
    <col min="4" max="4" width="8.7109375" style="3" customWidth="1"/>
    <col min="5" max="5" width="10.7109375" style="3" customWidth="1"/>
    <col min="6" max="6" width="15.7109375" style="5" customWidth="1"/>
    <col min="7" max="7" width="15.7109375" style="8" customWidth="1"/>
    <col min="8" max="8" width="9.140625" style="2"/>
    <col min="9" max="9" width="13.42578125" style="2" customWidth="1"/>
    <col min="10" max="16384" width="9.140625" style="2"/>
  </cols>
  <sheetData>
    <row r="1" spans="1:7" s="1" customFormat="1" ht="14.25" customHeight="1" x14ac:dyDescent="0.2">
      <c r="A1" s="171" t="s">
        <v>0</v>
      </c>
      <c r="B1" s="171" t="s">
        <v>657</v>
      </c>
      <c r="C1" s="172" t="s">
        <v>1</v>
      </c>
      <c r="D1" s="173" t="s">
        <v>2</v>
      </c>
      <c r="E1" s="173" t="s">
        <v>9</v>
      </c>
      <c r="F1" s="174" t="s">
        <v>3</v>
      </c>
      <c r="G1" s="175" t="s">
        <v>68</v>
      </c>
    </row>
    <row r="2" spans="1:7" s="1" customFormat="1" ht="16.5" x14ac:dyDescent="0.2">
      <c r="A2" s="220"/>
      <c r="B2" s="220"/>
      <c r="C2" s="221"/>
      <c r="D2" s="222"/>
      <c r="E2" s="222"/>
      <c r="F2" s="223"/>
      <c r="G2" s="224"/>
    </row>
    <row r="3" spans="1:7" s="1" customFormat="1" ht="15" customHeight="1" x14ac:dyDescent="0.3">
      <c r="A3" s="176"/>
      <c r="B3" s="176"/>
      <c r="C3" s="177"/>
      <c r="D3" s="177"/>
      <c r="E3" s="177"/>
      <c r="F3" s="178"/>
      <c r="G3" s="179"/>
    </row>
    <row r="4" spans="1:7" ht="18" customHeight="1" x14ac:dyDescent="0.2">
      <c r="A4" s="140"/>
      <c r="B4" s="140"/>
      <c r="C4" s="148"/>
      <c r="D4" s="15"/>
      <c r="E4" s="16"/>
      <c r="F4" s="16"/>
      <c r="G4" s="17"/>
    </row>
    <row r="5" spans="1:7" ht="18" customHeight="1" x14ac:dyDescent="0.2">
      <c r="A5" s="141">
        <v>5600</v>
      </c>
      <c r="B5" s="141"/>
      <c r="C5" s="56" t="s">
        <v>375</v>
      </c>
      <c r="D5" s="19"/>
      <c r="E5" s="48"/>
      <c r="F5" s="48"/>
      <c r="G5" s="21"/>
    </row>
    <row r="6" spans="1:7" ht="18" customHeight="1" x14ac:dyDescent="0.2">
      <c r="A6" s="142"/>
      <c r="B6" s="142"/>
      <c r="C6" s="56"/>
      <c r="D6" s="19"/>
      <c r="E6" s="48"/>
      <c r="F6" s="48"/>
      <c r="G6" s="21"/>
    </row>
    <row r="7" spans="1:7" ht="18" customHeight="1" x14ac:dyDescent="0.2">
      <c r="A7" s="342" t="s">
        <v>612</v>
      </c>
      <c r="B7" s="342"/>
      <c r="C7" s="57" t="s">
        <v>419</v>
      </c>
      <c r="D7" s="19"/>
      <c r="E7" s="101"/>
      <c r="F7" s="101"/>
      <c r="G7" s="132"/>
    </row>
    <row r="8" spans="1:7" ht="18" customHeight="1" x14ac:dyDescent="0.2">
      <c r="A8" s="139"/>
      <c r="B8" s="139"/>
      <c r="C8" s="57" t="s">
        <v>420</v>
      </c>
      <c r="D8" s="19"/>
      <c r="E8" s="100"/>
      <c r="F8" s="100"/>
      <c r="G8" s="133"/>
    </row>
    <row r="9" spans="1:7" ht="18" customHeight="1" x14ac:dyDescent="0.2">
      <c r="A9" s="139"/>
      <c r="B9" s="139"/>
      <c r="C9" s="57" t="s">
        <v>421</v>
      </c>
      <c r="D9" s="19"/>
      <c r="E9" s="101"/>
      <c r="F9" s="101"/>
      <c r="G9" s="132"/>
    </row>
    <row r="10" spans="1:7" ht="18" customHeight="1" x14ac:dyDescent="0.2">
      <c r="A10" s="139"/>
      <c r="B10" s="139"/>
      <c r="C10" s="57" t="s">
        <v>422</v>
      </c>
      <c r="D10" s="19"/>
      <c r="E10" s="100"/>
      <c r="F10" s="100"/>
      <c r="G10" s="133"/>
    </row>
    <row r="11" spans="1:7" ht="18" customHeight="1" x14ac:dyDescent="0.2">
      <c r="A11" s="139"/>
      <c r="B11" s="139"/>
      <c r="C11" s="57" t="s">
        <v>423</v>
      </c>
      <c r="D11" s="19"/>
      <c r="E11" s="101"/>
      <c r="F11" s="101"/>
      <c r="G11" s="132"/>
    </row>
    <row r="12" spans="1:7" ht="18" customHeight="1" x14ac:dyDescent="0.2">
      <c r="A12" s="139"/>
      <c r="B12" s="139"/>
      <c r="C12" s="47" t="s">
        <v>505</v>
      </c>
      <c r="D12" s="19"/>
      <c r="E12" s="100"/>
      <c r="F12" s="100"/>
      <c r="G12" s="133"/>
    </row>
    <row r="13" spans="1:7" ht="18" customHeight="1" x14ac:dyDescent="0.2">
      <c r="A13" s="139"/>
      <c r="B13" s="139"/>
      <c r="C13" s="47"/>
      <c r="D13" s="19"/>
      <c r="E13" s="101"/>
      <c r="F13" s="101"/>
      <c r="G13" s="132"/>
    </row>
    <row r="14" spans="1:7" ht="18" customHeight="1" x14ac:dyDescent="0.2">
      <c r="A14" s="139"/>
      <c r="B14" s="139"/>
      <c r="C14" s="239" t="s">
        <v>611</v>
      </c>
      <c r="D14" s="253" t="s">
        <v>115</v>
      </c>
      <c r="E14" s="252">
        <v>40</v>
      </c>
      <c r="F14" s="32"/>
      <c r="G14" s="214"/>
    </row>
    <row r="15" spans="1:7" ht="18" customHeight="1" x14ac:dyDescent="0.2">
      <c r="A15" s="139"/>
      <c r="B15" s="139"/>
      <c r="C15" s="47"/>
      <c r="D15" s="19"/>
      <c r="E15" s="101"/>
      <c r="F15" s="101"/>
      <c r="G15" s="132"/>
    </row>
    <row r="16" spans="1:7" s="216" customFormat="1" ht="18" customHeight="1" x14ac:dyDescent="0.2">
      <c r="A16" s="255"/>
      <c r="B16" s="255"/>
      <c r="C16" s="239" t="s">
        <v>611</v>
      </c>
      <c r="D16" s="253" t="s">
        <v>115</v>
      </c>
      <c r="E16" s="252">
        <v>10</v>
      </c>
      <c r="F16" s="32"/>
      <c r="G16" s="214"/>
    </row>
    <row r="17" spans="1:7" ht="18" customHeight="1" x14ac:dyDescent="0.2">
      <c r="A17" s="139"/>
      <c r="B17" s="139"/>
      <c r="C17" s="47"/>
      <c r="D17" s="19"/>
      <c r="E17" s="32"/>
      <c r="F17" s="32"/>
      <c r="G17" s="132"/>
    </row>
    <row r="18" spans="1:7" ht="18" customHeight="1" x14ac:dyDescent="0.2">
      <c r="A18" s="139"/>
      <c r="B18" s="139"/>
      <c r="C18" s="47" t="s">
        <v>504</v>
      </c>
      <c r="D18" s="19"/>
      <c r="E18" s="32"/>
      <c r="F18" s="32"/>
      <c r="G18" s="133"/>
    </row>
    <row r="19" spans="1:7" ht="18" customHeight="1" x14ac:dyDescent="0.2">
      <c r="A19" s="139"/>
      <c r="B19" s="139"/>
      <c r="C19" s="47"/>
      <c r="D19" s="19"/>
      <c r="E19" s="32"/>
      <c r="F19" s="32"/>
      <c r="G19" s="133"/>
    </row>
    <row r="20" spans="1:7" ht="18" customHeight="1" x14ac:dyDescent="0.2">
      <c r="A20" s="139"/>
      <c r="B20" s="139"/>
      <c r="C20" s="47" t="s">
        <v>613</v>
      </c>
      <c r="D20" s="19"/>
      <c r="E20" s="32"/>
      <c r="F20" s="32"/>
      <c r="G20" s="133"/>
    </row>
    <row r="21" spans="1:7" ht="18" customHeight="1" x14ac:dyDescent="0.2">
      <c r="A21" s="139"/>
      <c r="B21" s="139"/>
      <c r="C21" s="47"/>
      <c r="D21" s="19"/>
      <c r="E21" s="32"/>
      <c r="F21" s="32"/>
      <c r="G21" s="133"/>
    </row>
    <row r="22" spans="1:7" ht="18" customHeight="1" x14ac:dyDescent="0.2">
      <c r="A22" s="139"/>
      <c r="B22" s="139"/>
      <c r="C22" s="47" t="s">
        <v>424</v>
      </c>
      <c r="D22" s="19" t="s">
        <v>26</v>
      </c>
      <c r="E22" s="32">
        <v>0</v>
      </c>
      <c r="F22" s="32"/>
      <c r="G22" s="214"/>
    </row>
    <row r="23" spans="1:7" ht="18" customHeight="1" x14ac:dyDescent="0.2">
      <c r="A23" s="139"/>
      <c r="B23" s="139"/>
      <c r="C23" s="47"/>
      <c r="D23" s="19"/>
      <c r="E23" s="32"/>
      <c r="F23" s="32"/>
      <c r="G23" s="133"/>
    </row>
    <row r="24" spans="1:7" ht="18" customHeight="1" x14ac:dyDescent="0.2">
      <c r="A24" s="139"/>
      <c r="B24" s="139"/>
      <c r="C24" s="47" t="s">
        <v>614</v>
      </c>
      <c r="D24" s="19"/>
      <c r="E24" s="32"/>
      <c r="F24" s="32"/>
      <c r="G24" s="133"/>
    </row>
    <row r="25" spans="1:7" ht="18" customHeight="1" x14ac:dyDescent="0.2">
      <c r="A25" s="139"/>
      <c r="B25" s="139"/>
      <c r="C25" s="47"/>
      <c r="D25" s="19"/>
      <c r="E25" s="32"/>
      <c r="F25" s="32"/>
      <c r="G25" s="133"/>
    </row>
    <row r="26" spans="1:7" ht="18" customHeight="1" x14ac:dyDescent="0.2">
      <c r="A26" s="139"/>
      <c r="B26" s="139"/>
      <c r="C26" s="47" t="s">
        <v>425</v>
      </c>
      <c r="D26" s="19" t="s">
        <v>26</v>
      </c>
      <c r="E26" s="98">
        <v>10</v>
      </c>
      <c r="F26" s="32"/>
      <c r="G26" s="214"/>
    </row>
    <row r="27" spans="1:7" ht="18" customHeight="1" x14ac:dyDescent="0.2">
      <c r="A27" s="139"/>
      <c r="B27" s="139"/>
      <c r="C27" s="47"/>
      <c r="D27" s="19"/>
      <c r="E27" s="32"/>
      <c r="F27" s="32"/>
      <c r="G27" s="133"/>
    </row>
    <row r="28" spans="1:7" ht="18" customHeight="1" x14ac:dyDescent="0.2">
      <c r="A28" s="139"/>
      <c r="B28" s="139"/>
      <c r="C28" s="47" t="s">
        <v>615</v>
      </c>
      <c r="D28" s="19"/>
      <c r="E28" s="32"/>
      <c r="F28" s="32"/>
      <c r="G28" s="133"/>
    </row>
    <row r="29" spans="1:7" ht="18" customHeight="1" x14ac:dyDescent="0.2">
      <c r="A29" s="139"/>
      <c r="B29" s="139"/>
      <c r="C29" s="47"/>
      <c r="D29" s="19"/>
      <c r="E29" s="32"/>
      <c r="F29" s="32"/>
      <c r="G29" s="133"/>
    </row>
    <row r="30" spans="1:7" ht="18" customHeight="1" x14ac:dyDescent="0.2">
      <c r="A30" s="139"/>
      <c r="B30" s="139"/>
      <c r="C30" s="47" t="s">
        <v>426</v>
      </c>
      <c r="D30" s="19" t="s">
        <v>26</v>
      </c>
      <c r="E30" s="32">
        <v>5</v>
      </c>
      <c r="F30" s="32"/>
      <c r="G30" s="214"/>
    </row>
    <row r="31" spans="1:7" ht="18" customHeight="1" x14ac:dyDescent="0.2">
      <c r="A31" s="139"/>
      <c r="B31" s="139"/>
      <c r="C31" s="47"/>
      <c r="D31" s="19"/>
      <c r="E31" s="32"/>
      <c r="F31" s="32"/>
      <c r="G31" s="133"/>
    </row>
    <row r="32" spans="1:7" ht="18" customHeight="1" x14ac:dyDescent="0.2">
      <c r="A32" s="342" t="s">
        <v>616</v>
      </c>
      <c r="B32" s="342"/>
      <c r="C32" s="47" t="s">
        <v>617</v>
      </c>
      <c r="D32" s="19"/>
      <c r="E32" s="32"/>
      <c r="F32" s="32"/>
      <c r="G32" s="133"/>
    </row>
    <row r="33" spans="1:7" ht="18" customHeight="1" x14ac:dyDescent="0.2">
      <c r="A33" s="139"/>
      <c r="B33" s="139"/>
      <c r="C33" s="47"/>
      <c r="D33" s="19"/>
      <c r="E33" s="32"/>
      <c r="F33" s="32"/>
      <c r="G33" s="133"/>
    </row>
    <row r="34" spans="1:7" ht="18" customHeight="1" x14ac:dyDescent="0.2">
      <c r="A34" s="139"/>
      <c r="B34" s="139"/>
      <c r="C34" s="47" t="s">
        <v>713</v>
      </c>
      <c r="D34" s="19"/>
      <c r="E34" s="32"/>
      <c r="F34" s="32"/>
      <c r="G34" s="133"/>
    </row>
    <row r="35" spans="1:7" ht="18" customHeight="1" x14ac:dyDescent="0.2">
      <c r="A35" s="139"/>
      <c r="B35" s="139"/>
      <c r="C35" s="47"/>
      <c r="D35" s="19"/>
      <c r="E35" s="32"/>
      <c r="F35" s="32"/>
      <c r="G35" s="133"/>
    </row>
    <row r="36" spans="1:7" ht="18" customHeight="1" x14ac:dyDescent="0.3">
      <c r="A36" s="139"/>
      <c r="B36" s="139"/>
      <c r="C36" s="47" t="s">
        <v>618</v>
      </c>
      <c r="D36" s="19" t="s">
        <v>35</v>
      </c>
      <c r="E36" s="50"/>
      <c r="F36" s="414"/>
      <c r="G36" s="21" t="s">
        <v>60</v>
      </c>
    </row>
    <row r="37" spans="1:7" ht="18" customHeight="1" x14ac:dyDescent="0.2">
      <c r="A37" s="139"/>
      <c r="B37" s="139"/>
      <c r="C37" s="47"/>
      <c r="D37" s="19"/>
      <c r="E37" s="32"/>
      <c r="F37" s="32"/>
      <c r="G37" s="133"/>
    </row>
    <row r="38" spans="1:7" ht="18" customHeight="1" x14ac:dyDescent="0.2">
      <c r="A38" s="139"/>
      <c r="B38" s="139"/>
      <c r="C38" s="47" t="s">
        <v>427</v>
      </c>
      <c r="D38" s="19"/>
      <c r="E38" s="32"/>
      <c r="F38" s="32"/>
      <c r="G38" s="133"/>
    </row>
    <row r="39" spans="1:7" ht="18" customHeight="1" x14ac:dyDescent="0.2">
      <c r="A39" s="139"/>
      <c r="B39" s="139"/>
      <c r="C39" s="47" t="s">
        <v>428</v>
      </c>
      <c r="D39" s="19"/>
      <c r="E39" s="32"/>
      <c r="F39" s="32"/>
      <c r="G39" s="133"/>
    </row>
    <row r="40" spans="1:7" ht="18" customHeight="1" x14ac:dyDescent="0.2">
      <c r="A40" s="139"/>
      <c r="B40" s="139"/>
      <c r="C40" s="47"/>
      <c r="D40" s="19"/>
      <c r="E40" s="32"/>
      <c r="F40" s="32"/>
      <c r="G40" s="133"/>
    </row>
    <row r="41" spans="1:7" ht="18" customHeight="1" x14ac:dyDescent="0.3">
      <c r="A41" s="342"/>
      <c r="B41" s="342"/>
      <c r="C41" s="47" t="s">
        <v>619</v>
      </c>
      <c r="D41" s="19" t="s">
        <v>35</v>
      </c>
      <c r="E41" s="50"/>
      <c r="F41" s="414"/>
      <c r="G41" s="21" t="s">
        <v>60</v>
      </c>
    </row>
    <row r="42" spans="1:7" ht="18" customHeight="1" x14ac:dyDescent="0.2">
      <c r="A42" s="342"/>
      <c r="B42" s="342"/>
      <c r="C42" s="47"/>
      <c r="D42" s="19"/>
      <c r="E42" s="32"/>
      <c r="F42" s="32"/>
      <c r="G42" s="133"/>
    </row>
    <row r="43" spans="1:7" ht="18" customHeight="1" x14ac:dyDescent="0.2">
      <c r="A43" s="342" t="s">
        <v>620</v>
      </c>
      <c r="B43" s="342"/>
      <c r="C43" s="47" t="s">
        <v>429</v>
      </c>
      <c r="D43" s="19"/>
      <c r="E43" s="32"/>
      <c r="F43" s="32"/>
      <c r="G43" s="133"/>
    </row>
    <row r="44" spans="1:7" ht="18" customHeight="1" x14ac:dyDescent="0.2">
      <c r="A44" s="342"/>
      <c r="B44" s="342"/>
      <c r="C44" s="47" t="s">
        <v>430</v>
      </c>
      <c r="D44" s="19"/>
      <c r="E44" s="32"/>
      <c r="F44" s="32"/>
      <c r="G44" s="133"/>
    </row>
    <row r="45" spans="1:7" ht="18" customHeight="1" x14ac:dyDescent="0.2">
      <c r="A45" s="342"/>
      <c r="B45" s="342"/>
      <c r="C45" s="47"/>
      <c r="D45" s="19"/>
      <c r="E45" s="32"/>
      <c r="F45" s="32"/>
      <c r="G45" s="133"/>
    </row>
    <row r="46" spans="1:7" ht="18" customHeight="1" x14ac:dyDescent="0.2">
      <c r="A46" s="342"/>
      <c r="B46" s="342"/>
      <c r="C46" s="47" t="s">
        <v>714</v>
      </c>
      <c r="D46" s="19" t="s">
        <v>52</v>
      </c>
      <c r="E46" s="32">
        <v>0.5</v>
      </c>
      <c r="F46" s="32"/>
      <c r="G46" s="214"/>
    </row>
    <row r="47" spans="1:7" ht="18" customHeight="1" x14ac:dyDescent="0.2">
      <c r="A47" s="342"/>
      <c r="B47" s="342"/>
      <c r="C47" s="47"/>
      <c r="D47" s="19"/>
      <c r="E47" s="32"/>
      <c r="F47" s="32"/>
      <c r="G47" s="214"/>
    </row>
    <row r="48" spans="1:7" ht="18" customHeight="1" x14ac:dyDescent="0.3">
      <c r="A48" s="342"/>
      <c r="B48" s="342"/>
      <c r="C48" s="47" t="s">
        <v>715</v>
      </c>
      <c r="D48" s="19" t="s">
        <v>35</v>
      </c>
      <c r="E48" s="50"/>
      <c r="F48" s="32"/>
      <c r="G48" s="21" t="s">
        <v>60</v>
      </c>
    </row>
    <row r="49" spans="1:7" ht="18" customHeight="1" x14ac:dyDescent="0.2">
      <c r="A49" s="342"/>
      <c r="B49" s="342"/>
      <c r="C49" s="47"/>
      <c r="D49" s="19"/>
      <c r="E49" s="32"/>
      <c r="F49" s="415"/>
      <c r="G49" s="133"/>
    </row>
    <row r="50" spans="1:7" s="216" customFormat="1" ht="18" customHeight="1" x14ac:dyDescent="0.2">
      <c r="A50" s="345" t="s">
        <v>621</v>
      </c>
      <c r="B50" s="345" t="s">
        <v>657</v>
      </c>
      <c r="C50" s="239" t="s">
        <v>506</v>
      </c>
      <c r="D50" s="253"/>
      <c r="E50" s="252"/>
      <c r="F50" s="32"/>
      <c r="G50" s="256"/>
    </row>
    <row r="51" spans="1:7" s="216" customFormat="1" ht="18" customHeight="1" x14ac:dyDescent="0.2">
      <c r="A51" s="345"/>
      <c r="B51" s="345"/>
      <c r="C51" s="239" t="s">
        <v>431</v>
      </c>
      <c r="D51" s="253" t="s">
        <v>111</v>
      </c>
      <c r="E51" s="252">
        <v>5</v>
      </c>
      <c r="F51" s="32"/>
      <c r="G51" s="214"/>
    </row>
    <row r="52" spans="1:7" ht="18" customHeight="1" x14ac:dyDescent="0.2">
      <c r="A52" s="342"/>
      <c r="B52" s="342"/>
      <c r="C52" s="47"/>
      <c r="D52" s="19"/>
      <c r="E52" s="32"/>
      <c r="F52" s="32"/>
      <c r="G52" s="133"/>
    </row>
    <row r="53" spans="1:7" ht="18" customHeight="1" x14ac:dyDescent="0.2">
      <c r="A53" s="342" t="s">
        <v>622</v>
      </c>
      <c r="B53" s="342"/>
      <c r="C53" s="47" t="s">
        <v>432</v>
      </c>
      <c r="D53" s="19"/>
      <c r="E53" s="32"/>
      <c r="F53" s="32"/>
      <c r="G53" s="133"/>
    </row>
    <row r="54" spans="1:7" ht="18" customHeight="1" x14ac:dyDescent="0.3">
      <c r="A54" s="342"/>
      <c r="B54" s="342"/>
      <c r="C54" s="47" t="s">
        <v>433</v>
      </c>
      <c r="D54" s="19" t="s">
        <v>111</v>
      </c>
      <c r="E54" s="50"/>
      <c r="F54" s="414"/>
      <c r="G54" s="21" t="s">
        <v>60</v>
      </c>
    </row>
    <row r="55" spans="1:7" ht="18" customHeight="1" x14ac:dyDescent="0.3">
      <c r="A55" s="143"/>
      <c r="B55" s="143"/>
      <c r="C55" s="94"/>
      <c r="D55" s="147"/>
      <c r="E55" s="355"/>
      <c r="F55" s="39"/>
      <c r="G55" s="137"/>
    </row>
    <row r="56" spans="1:7" ht="18" customHeight="1" x14ac:dyDescent="0.3">
      <c r="A56" s="144" t="s">
        <v>623</v>
      </c>
      <c r="B56" s="144" t="s">
        <v>657</v>
      </c>
      <c r="C56" s="93" t="s">
        <v>379</v>
      </c>
      <c r="D56" s="120"/>
      <c r="E56" s="355"/>
      <c r="F56" s="39"/>
      <c r="G56" s="137"/>
    </row>
    <row r="57" spans="1:7" ht="18" customHeight="1" x14ac:dyDescent="0.3">
      <c r="A57" s="145"/>
      <c r="B57" s="145"/>
      <c r="C57" s="93" t="s">
        <v>376</v>
      </c>
      <c r="D57" s="120" t="s">
        <v>111</v>
      </c>
      <c r="E57" s="50">
        <v>2</v>
      </c>
      <c r="F57" s="416"/>
      <c r="G57" s="214"/>
    </row>
    <row r="58" spans="1:7" ht="18" customHeight="1" x14ac:dyDescent="0.3">
      <c r="A58" s="145"/>
      <c r="B58" s="145"/>
      <c r="C58" s="93"/>
      <c r="D58" s="120"/>
      <c r="E58" s="50"/>
      <c r="F58" s="416"/>
      <c r="G58" s="214"/>
    </row>
    <row r="59" spans="1:7" ht="18" customHeight="1" x14ac:dyDescent="0.3">
      <c r="A59" s="26" t="s">
        <v>377</v>
      </c>
      <c r="B59" s="26"/>
      <c r="C59" s="91" t="s">
        <v>392</v>
      </c>
      <c r="D59" s="26"/>
      <c r="E59" s="355"/>
      <c r="F59" s="39"/>
      <c r="G59" s="138"/>
    </row>
    <row r="60" spans="1:7" ht="18" customHeight="1" x14ac:dyDescent="0.3">
      <c r="A60" s="26"/>
      <c r="B60" s="26"/>
      <c r="C60" s="93"/>
      <c r="D60" s="26"/>
      <c r="E60" s="355"/>
      <c r="F60" s="39"/>
      <c r="G60" s="138"/>
    </row>
    <row r="61" spans="1:7" ht="18" customHeight="1" x14ac:dyDescent="0.3">
      <c r="A61" s="26"/>
      <c r="B61" s="26"/>
      <c r="C61" s="93" t="s">
        <v>380</v>
      </c>
      <c r="D61" s="26"/>
      <c r="E61" s="355"/>
      <c r="F61" s="39"/>
      <c r="G61" s="138"/>
    </row>
    <row r="62" spans="1:7" ht="18" customHeight="1" x14ac:dyDescent="0.3">
      <c r="A62" s="26"/>
      <c r="B62" s="26"/>
      <c r="C62" s="95" t="s">
        <v>381</v>
      </c>
      <c r="D62" s="26"/>
      <c r="E62" s="355"/>
      <c r="F62" s="39"/>
      <c r="G62" s="138"/>
    </row>
    <row r="63" spans="1:7" ht="18" customHeight="1" x14ac:dyDescent="0.3">
      <c r="A63" s="26"/>
      <c r="B63" s="26"/>
      <c r="C63" s="93"/>
      <c r="D63" s="26"/>
      <c r="E63" s="355"/>
      <c r="F63" s="26"/>
      <c r="G63" s="138"/>
    </row>
    <row r="64" spans="1:7" ht="18" customHeight="1" x14ac:dyDescent="0.3">
      <c r="A64" s="26"/>
      <c r="B64" s="26"/>
      <c r="C64" s="96" t="s">
        <v>378</v>
      </c>
      <c r="D64" s="26" t="s">
        <v>211</v>
      </c>
      <c r="E64" s="355">
        <v>4</v>
      </c>
      <c r="F64" s="258"/>
      <c r="G64" s="214"/>
    </row>
    <row r="65" spans="1:7" ht="20.100000000000001" customHeight="1" x14ac:dyDescent="0.2">
      <c r="A65" s="454" t="s">
        <v>14</v>
      </c>
      <c r="B65" s="455"/>
      <c r="C65" s="456"/>
      <c r="D65" s="182"/>
      <c r="E65" s="182"/>
      <c r="F65" s="184"/>
      <c r="G65" s="46"/>
    </row>
    <row r="101" spans="1:7" s="5" customFormat="1" x14ac:dyDescent="0.2">
      <c r="A101" s="2"/>
      <c r="B101" s="2"/>
      <c r="C101" s="2"/>
      <c r="D101" s="3"/>
      <c r="E101" s="9"/>
      <c r="G101" s="8"/>
    </row>
  </sheetData>
  <mergeCells count="1">
    <mergeCell ref="A65:C65"/>
  </mergeCells>
  <pageMargins left="0.7" right="0.7" top="0.75" bottom="0.75" header="0.3" footer="0.3"/>
  <pageSetup paperSize="9" scale="61" firstPageNumber="25" fitToHeight="0" orientation="portrait" r:id="rId1"/>
  <headerFooter alignWithMargins="0">
    <oddFooter>&amp;C&amp;P</oddFooter>
  </headerFooter>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tabColor theme="3" tint="0.39997558519241921"/>
    <pageSetUpPr fitToPage="1"/>
  </sheetPr>
  <dimension ref="B1:H102"/>
  <sheetViews>
    <sheetView view="pageBreakPreview" topLeftCell="B52" zoomScaleNormal="130" zoomScaleSheetLayoutView="100" zoomScalePageLayoutView="130" workbookViewId="0">
      <selection activeCell="J83" sqref="J83"/>
    </sheetView>
  </sheetViews>
  <sheetFormatPr defaultColWidth="9.140625" defaultRowHeight="12" x14ac:dyDescent="0.2"/>
  <cols>
    <col min="1" max="1" width="6.7109375" style="2" customWidth="1"/>
    <col min="2" max="3" width="7.7109375" style="2" customWidth="1"/>
    <col min="4" max="4" width="75.7109375" style="2" customWidth="1"/>
    <col min="5" max="5" width="8.7109375" style="3" customWidth="1"/>
    <col min="6" max="6" width="10.7109375" style="3" customWidth="1"/>
    <col min="7" max="7" width="15.7109375" style="5" customWidth="1"/>
    <col min="8" max="8" width="15.7109375" style="8" customWidth="1"/>
    <col min="9" max="16384" width="9.140625" style="2"/>
  </cols>
  <sheetData>
    <row r="1" spans="2:8" ht="16.5" x14ac:dyDescent="0.2">
      <c r="B1" s="171" t="s">
        <v>0</v>
      </c>
      <c r="C1" s="171" t="s">
        <v>657</v>
      </c>
      <c r="D1" s="172" t="s">
        <v>1</v>
      </c>
      <c r="E1" s="173" t="s">
        <v>2</v>
      </c>
      <c r="F1" s="173" t="s">
        <v>9</v>
      </c>
      <c r="G1" s="174" t="s">
        <v>3</v>
      </c>
      <c r="H1" s="175" t="s">
        <v>68</v>
      </c>
    </row>
    <row r="2" spans="2:8" ht="16.5" x14ac:dyDescent="0.2">
      <c r="B2" s="220"/>
      <c r="C2" s="220"/>
      <c r="D2" s="221"/>
      <c r="E2" s="222"/>
      <c r="F2" s="222"/>
      <c r="G2" s="223"/>
      <c r="H2" s="224"/>
    </row>
    <row r="3" spans="2:8" s="1" customFormat="1" ht="16.5" x14ac:dyDescent="0.3">
      <c r="B3" s="176"/>
      <c r="C3" s="176"/>
      <c r="D3" s="177"/>
      <c r="E3" s="177"/>
      <c r="F3" s="177"/>
      <c r="G3" s="178"/>
      <c r="H3" s="179"/>
    </row>
    <row r="4" spans="2:8" s="1" customFormat="1" ht="20.100000000000001" customHeight="1" x14ac:dyDescent="0.2">
      <c r="B4" s="54"/>
      <c r="C4" s="15"/>
      <c r="D4" s="14"/>
      <c r="E4" s="15"/>
      <c r="F4" s="320"/>
      <c r="G4" s="16"/>
      <c r="H4" s="17"/>
    </row>
    <row r="5" spans="2:8" ht="20.100000000000001" customHeight="1" x14ac:dyDescent="0.2">
      <c r="B5" s="55">
        <v>5700</v>
      </c>
      <c r="C5" s="55"/>
      <c r="D5" s="56" t="s">
        <v>65</v>
      </c>
      <c r="E5" s="40"/>
      <c r="F5" s="209"/>
      <c r="G5" s="48"/>
      <c r="H5" s="21"/>
    </row>
    <row r="6" spans="2:8" ht="20.100000000000001" customHeight="1" x14ac:dyDescent="0.2">
      <c r="B6" s="40"/>
      <c r="C6" s="358"/>
      <c r="D6" s="47"/>
      <c r="E6" s="40"/>
      <c r="F6" s="209"/>
      <c r="G6" s="48"/>
      <c r="H6" s="21"/>
    </row>
    <row r="7" spans="2:8" ht="20.100000000000001" customHeight="1" x14ac:dyDescent="0.2">
      <c r="B7" s="40">
        <v>57.02</v>
      </c>
      <c r="C7" s="358"/>
      <c r="D7" s="47" t="s">
        <v>70</v>
      </c>
      <c r="E7" s="40"/>
      <c r="F7" s="209"/>
      <c r="G7" s="48"/>
      <c r="H7" s="21"/>
    </row>
    <row r="8" spans="2:8" ht="20.100000000000001" customHeight="1" x14ac:dyDescent="0.2">
      <c r="B8" s="40"/>
      <c r="C8" s="358"/>
      <c r="D8" s="47"/>
      <c r="E8" s="40"/>
      <c r="F8" s="209"/>
      <c r="G8" s="48"/>
      <c r="H8" s="21"/>
    </row>
    <row r="9" spans="2:8" ht="20.100000000000001" customHeight="1" x14ac:dyDescent="0.2">
      <c r="B9" s="40"/>
      <c r="C9" s="358"/>
      <c r="D9" s="60" t="s">
        <v>54</v>
      </c>
      <c r="E9" s="40"/>
      <c r="F9" s="209"/>
      <c r="G9" s="48"/>
      <c r="H9" s="21"/>
    </row>
    <row r="10" spans="2:8" ht="20.100000000000001" customHeight="1" x14ac:dyDescent="0.2">
      <c r="B10" s="40"/>
      <c r="C10" s="358"/>
      <c r="D10" s="60"/>
      <c r="E10" s="40"/>
      <c r="F10" s="209"/>
      <c r="G10" s="48"/>
      <c r="H10" s="21"/>
    </row>
    <row r="11" spans="2:8" ht="20.100000000000001" customHeight="1" x14ac:dyDescent="0.2">
      <c r="B11" s="315"/>
      <c r="C11" s="358"/>
      <c r="D11" s="61" t="s">
        <v>516</v>
      </c>
      <c r="E11" s="315" t="s">
        <v>37</v>
      </c>
      <c r="F11" s="332">
        <v>2</v>
      </c>
      <c r="G11" s="48"/>
      <c r="H11" s="21"/>
    </row>
    <row r="12" spans="2:8" ht="20.100000000000001" customHeight="1" x14ac:dyDescent="0.2">
      <c r="B12" s="315"/>
      <c r="C12" s="358"/>
      <c r="D12" s="60"/>
      <c r="E12" s="315"/>
      <c r="F12" s="209"/>
      <c r="G12" s="48"/>
      <c r="H12" s="21"/>
    </row>
    <row r="13" spans="2:8" ht="20.100000000000001" customHeight="1" x14ac:dyDescent="0.2">
      <c r="B13" s="40"/>
      <c r="C13" s="358"/>
      <c r="D13" s="61" t="s">
        <v>55</v>
      </c>
      <c r="E13" s="40" t="s">
        <v>37</v>
      </c>
      <c r="F13" s="209">
        <v>0.01</v>
      </c>
      <c r="G13" s="48"/>
      <c r="H13" s="21"/>
    </row>
    <row r="14" spans="2:8" ht="20.100000000000001" customHeight="1" x14ac:dyDescent="0.2">
      <c r="B14" s="337"/>
      <c r="C14" s="358"/>
      <c r="D14" s="61"/>
      <c r="E14" s="337"/>
      <c r="F14" s="209"/>
      <c r="G14" s="48"/>
      <c r="H14" s="21"/>
    </row>
    <row r="15" spans="2:8" ht="20.100000000000001" customHeight="1" x14ac:dyDescent="0.2">
      <c r="B15" s="337"/>
      <c r="C15" s="358"/>
      <c r="D15" s="61" t="s">
        <v>746</v>
      </c>
      <c r="E15" s="337" t="s">
        <v>37</v>
      </c>
      <c r="F15" s="209">
        <v>0.01</v>
      </c>
      <c r="G15" s="48"/>
      <c r="H15" s="21"/>
    </row>
    <row r="16" spans="2:8" ht="20.100000000000001" customHeight="1" x14ac:dyDescent="0.2">
      <c r="B16" s="40"/>
      <c r="C16" s="358"/>
      <c r="D16" s="47"/>
      <c r="E16" s="40"/>
      <c r="F16" s="209"/>
      <c r="G16" s="48"/>
      <c r="H16" s="21"/>
    </row>
    <row r="17" spans="2:8" ht="20.100000000000001" customHeight="1" x14ac:dyDescent="0.2">
      <c r="B17" s="40"/>
      <c r="C17" s="358"/>
      <c r="D17" s="60" t="s">
        <v>56</v>
      </c>
      <c r="E17" s="40"/>
      <c r="F17" s="209"/>
      <c r="G17" s="48"/>
      <c r="H17" s="21"/>
    </row>
    <row r="18" spans="2:8" ht="20.100000000000001" customHeight="1" x14ac:dyDescent="0.2">
      <c r="B18" s="40"/>
      <c r="C18" s="358"/>
      <c r="D18" s="60"/>
      <c r="E18" s="40"/>
      <c r="F18" s="209"/>
      <c r="G18" s="48"/>
      <c r="H18" s="21"/>
    </row>
    <row r="19" spans="2:8" ht="20.100000000000001" customHeight="1" x14ac:dyDescent="0.2">
      <c r="B19" s="315"/>
      <c r="C19" s="358"/>
      <c r="D19" s="61" t="s">
        <v>516</v>
      </c>
      <c r="E19" s="315" t="s">
        <v>37</v>
      </c>
      <c r="F19" s="332">
        <v>0</v>
      </c>
      <c r="G19" s="48"/>
      <c r="H19" s="21"/>
    </row>
    <row r="20" spans="2:8" ht="20.100000000000001" customHeight="1" x14ac:dyDescent="0.2">
      <c r="B20" s="315"/>
      <c r="C20" s="358"/>
      <c r="D20" s="60"/>
      <c r="E20" s="315"/>
      <c r="F20" s="209"/>
      <c r="G20" s="48"/>
      <c r="H20" s="21"/>
    </row>
    <row r="21" spans="2:8" ht="20.100000000000001" customHeight="1" x14ac:dyDescent="0.2">
      <c r="B21" s="40"/>
      <c r="C21" s="358"/>
      <c r="D21" s="61" t="s">
        <v>55</v>
      </c>
      <c r="E21" s="40" t="s">
        <v>37</v>
      </c>
      <c r="F21" s="332">
        <v>0</v>
      </c>
      <c r="G21" s="48"/>
      <c r="H21" s="21"/>
    </row>
    <row r="22" spans="2:8" ht="20.100000000000001" customHeight="1" x14ac:dyDescent="0.2">
      <c r="B22" s="337"/>
      <c r="C22" s="358"/>
      <c r="D22" s="61"/>
      <c r="E22" s="337"/>
      <c r="F22" s="332"/>
      <c r="G22" s="48"/>
      <c r="H22" s="21"/>
    </row>
    <row r="23" spans="2:8" ht="20.100000000000001" customHeight="1" x14ac:dyDescent="0.2">
      <c r="B23" s="337"/>
      <c r="C23" s="358"/>
      <c r="D23" s="61" t="s">
        <v>624</v>
      </c>
      <c r="E23" s="337" t="s">
        <v>37</v>
      </c>
      <c r="F23" s="332">
        <v>0</v>
      </c>
      <c r="G23" s="48"/>
      <c r="H23" s="21"/>
    </row>
    <row r="24" spans="2:8" ht="20.100000000000001" customHeight="1" x14ac:dyDescent="0.2">
      <c r="B24" s="40"/>
      <c r="C24" s="358"/>
      <c r="D24" s="47"/>
      <c r="E24" s="40"/>
      <c r="F24" s="209"/>
      <c r="G24" s="48"/>
      <c r="H24" s="21"/>
    </row>
    <row r="25" spans="2:8" ht="20.100000000000001" customHeight="1" x14ac:dyDescent="0.2">
      <c r="B25" s="40"/>
      <c r="C25" s="358"/>
      <c r="D25" s="47" t="s">
        <v>57</v>
      </c>
      <c r="E25" s="40" t="s">
        <v>115</v>
      </c>
      <c r="F25" s="209">
        <v>0</v>
      </c>
      <c r="G25" s="48"/>
      <c r="H25" s="21"/>
    </row>
    <row r="26" spans="2:8" ht="20.100000000000001" customHeight="1" x14ac:dyDescent="0.2">
      <c r="B26" s="40"/>
      <c r="C26" s="358"/>
      <c r="D26" s="47"/>
      <c r="E26" s="40"/>
      <c r="F26" s="209"/>
      <c r="G26" s="48"/>
      <c r="H26" s="21"/>
    </row>
    <row r="27" spans="2:8" ht="20.100000000000001" customHeight="1" x14ac:dyDescent="0.2">
      <c r="B27" s="40"/>
      <c r="C27" s="358"/>
      <c r="D27" s="47" t="s">
        <v>58</v>
      </c>
      <c r="E27" s="40" t="s">
        <v>115</v>
      </c>
      <c r="F27" s="209">
        <v>0</v>
      </c>
      <c r="G27" s="48"/>
      <c r="H27" s="21"/>
    </row>
    <row r="28" spans="2:8" ht="20.100000000000001" customHeight="1" x14ac:dyDescent="0.2">
      <c r="B28" s="40"/>
      <c r="C28" s="358"/>
      <c r="D28" s="47"/>
      <c r="E28" s="40"/>
      <c r="F28" s="209"/>
      <c r="G28" s="48"/>
      <c r="H28" s="21"/>
    </row>
    <row r="29" spans="2:8" ht="20.100000000000001" customHeight="1" x14ac:dyDescent="0.2">
      <c r="B29" s="40"/>
      <c r="C29" s="358"/>
      <c r="D29" s="60" t="s">
        <v>382</v>
      </c>
      <c r="E29" s="40" t="s">
        <v>115</v>
      </c>
      <c r="F29" s="209">
        <v>0</v>
      </c>
      <c r="G29" s="48"/>
      <c r="H29" s="21"/>
    </row>
    <row r="30" spans="2:8" ht="20.100000000000001" customHeight="1" x14ac:dyDescent="0.2">
      <c r="B30" s="40"/>
      <c r="C30" s="358"/>
      <c r="D30" s="58" t="s">
        <v>383</v>
      </c>
      <c r="E30" s="40"/>
      <c r="F30" s="209"/>
      <c r="G30" s="48"/>
      <c r="H30" s="21"/>
    </row>
    <row r="31" spans="2:8" ht="20.100000000000001" customHeight="1" x14ac:dyDescent="0.2">
      <c r="B31" s="40"/>
      <c r="C31" s="358"/>
      <c r="D31" s="60"/>
      <c r="E31" s="40"/>
      <c r="F31" s="209"/>
      <c r="G31" s="48"/>
      <c r="H31" s="21"/>
    </row>
    <row r="32" spans="2:8" ht="20.100000000000001" customHeight="1" x14ac:dyDescent="0.2">
      <c r="B32" s="40" t="s">
        <v>625</v>
      </c>
      <c r="C32" s="358"/>
      <c r="D32" s="57" t="s">
        <v>71</v>
      </c>
      <c r="E32" s="40"/>
      <c r="F32" s="209"/>
      <c r="G32" s="48"/>
      <c r="H32" s="21"/>
    </row>
    <row r="33" spans="2:8" ht="20.100000000000001" customHeight="1" x14ac:dyDescent="0.2">
      <c r="B33" s="40"/>
      <c r="C33" s="358"/>
      <c r="D33" s="47"/>
      <c r="E33" s="40"/>
      <c r="F33" s="209"/>
      <c r="G33" s="48"/>
      <c r="H33" s="21"/>
    </row>
    <row r="34" spans="2:8" ht="20.100000000000001" customHeight="1" x14ac:dyDescent="0.2">
      <c r="B34" s="40"/>
      <c r="C34" s="358"/>
      <c r="D34" s="47" t="s">
        <v>59</v>
      </c>
      <c r="E34" s="40" t="s">
        <v>53</v>
      </c>
      <c r="F34" s="209"/>
      <c r="G34" s="48"/>
      <c r="H34" s="21" t="s">
        <v>60</v>
      </c>
    </row>
    <row r="35" spans="2:8" ht="20.100000000000001" customHeight="1" x14ac:dyDescent="0.2">
      <c r="B35" s="40"/>
      <c r="C35" s="358"/>
      <c r="D35" s="47"/>
      <c r="E35" s="40"/>
      <c r="F35" s="209"/>
      <c r="G35" s="48"/>
      <c r="H35" s="21"/>
    </row>
    <row r="36" spans="2:8" ht="20.100000000000001" customHeight="1" x14ac:dyDescent="0.2">
      <c r="B36" s="40"/>
      <c r="C36" s="358"/>
      <c r="D36" s="47" t="s">
        <v>72</v>
      </c>
      <c r="E36" s="40" t="s">
        <v>53</v>
      </c>
      <c r="F36" s="209"/>
      <c r="G36" s="48"/>
      <c r="H36" s="21" t="s">
        <v>60</v>
      </c>
    </row>
    <row r="37" spans="2:8" ht="20.100000000000001" customHeight="1" x14ac:dyDescent="0.2">
      <c r="B37" s="40"/>
      <c r="C37" s="358"/>
      <c r="D37" s="47"/>
      <c r="E37" s="40"/>
      <c r="F37" s="209"/>
      <c r="G37" s="48"/>
      <c r="H37" s="21"/>
    </row>
    <row r="38" spans="2:8" ht="20.100000000000001" customHeight="1" x14ac:dyDescent="0.2">
      <c r="B38" s="40"/>
      <c r="C38" s="358"/>
      <c r="D38" s="47" t="s">
        <v>73</v>
      </c>
      <c r="E38" s="40" t="s">
        <v>61</v>
      </c>
      <c r="F38" s="209"/>
      <c r="G38" s="48"/>
      <c r="H38" s="21" t="s">
        <v>60</v>
      </c>
    </row>
    <row r="39" spans="2:8" ht="20.100000000000001" customHeight="1" x14ac:dyDescent="0.2">
      <c r="B39" s="40"/>
      <c r="C39" s="358"/>
      <c r="D39" s="47"/>
      <c r="E39" s="40"/>
      <c r="F39" s="209"/>
      <c r="G39" s="48"/>
      <c r="H39" s="21"/>
    </row>
    <row r="40" spans="2:8" ht="20.100000000000001" customHeight="1" x14ac:dyDescent="0.2">
      <c r="B40" s="40">
        <v>57.06</v>
      </c>
      <c r="C40" s="358"/>
      <c r="D40" s="47" t="s">
        <v>117</v>
      </c>
      <c r="E40" s="40"/>
      <c r="F40" s="209"/>
      <c r="G40" s="48"/>
      <c r="H40" s="21"/>
    </row>
    <row r="41" spans="2:8" ht="20.100000000000001" customHeight="1" x14ac:dyDescent="0.2">
      <c r="B41" s="40"/>
      <c r="C41" s="358"/>
      <c r="D41" s="47" t="s">
        <v>118</v>
      </c>
      <c r="E41" s="40" t="s">
        <v>37</v>
      </c>
      <c r="F41" s="332">
        <v>2</v>
      </c>
      <c r="G41" s="48"/>
      <c r="H41" s="21"/>
    </row>
    <row r="42" spans="2:8" ht="20.100000000000001" customHeight="1" x14ac:dyDescent="0.2">
      <c r="B42" s="40"/>
      <c r="C42" s="358"/>
      <c r="D42" s="47"/>
      <c r="E42" s="40"/>
      <c r="F42" s="209"/>
      <c r="G42" s="48"/>
      <c r="H42" s="21"/>
    </row>
    <row r="43" spans="2:8" ht="20.100000000000001" customHeight="1" x14ac:dyDescent="0.2">
      <c r="B43" s="40">
        <v>57.07</v>
      </c>
      <c r="C43" s="358"/>
      <c r="D43" s="47" t="s">
        <v>74</v>
      </c>
      <c r="E43" s="40"/>
      <c r="F43" s="209"/>
      <c r="G43" s="48"/>
      <c r="H43" s="21"/>
    </row>
    <row r="44" spans="2:8" ht="20.100000000000001" customHeight="1" x14ac:dyDescent="0.2">
      <c r="B44" s="40"/>
      <c r="C44" s="358"/>
      <c r="D44" s="47" t="s">
        <v>62</v>
      </c>
      <c r="E44" s="40" t="s">
        <v>87</v>
      </c>
      <c r="F44" s="209"/>
      <c r="G44" s="48"/>
      <c r="H44" s="21"/>
    </row>
    <row r="45" spans="2:8" ht="20.100000000000001" customHeight="1" x14ac:dyDescent="0.2">
      <c r="B45" s="40"/>
      <c r="C45" s="358"/>
      <c r="D45" s="47"/>
      <c r="E45" s="40"/>
      <c r="F45" s="209"/>
      <c r="G45" s="48"/>
      <c r="H45" s="21"/>
    </row>
    <row r="46" spans="2:8" s="217" customFormat="1" ht="20.100000000000001" customHeight="1" x14ac:dyDescent="0.2">
      <c r="B46" s="219" t="s">
        <v>75</v>
      </c>
      <c r="C46" s="358"/>
      <c r="D46" s="47" t="s">
        <v>76</v>
      </c>
      <c r="E46" s="219" t="s">
        <v>37</v>
      </c>
      <c r="F46" s="209"/>
      <c r="G46" s="48"/>
      <c r="H46" s="21" t="s">
        <v>60</v>
      </c>
    </row>
    <row r="47" spans="2:8" ht="20.100000000000001" customHeight="1" x14ac:dyDescent="0.2">
      <c r="B47" s="40"/>
      <c r="C47" s="358"/>
      <c r="D47" s="47"/>
      <c r="E47" s="40"/>
      <c r="F47" s="209"/>
      <c r="G47" s="48"/>
      <c r="H47" s="21"/>
    </row>
    <row r="48" spans="2:8" ht="20.100000000000001" customHeight="1" x14ac:dyDescent="0.2">
      <c r="B48" s="470" t="s">
        <v>626</v>
      </c>
      <c r="C48" s="358"/>
      <c r="D48" s="47" t="s">
        <v>119</v>
      </c>
      <c r="E48" s="40"/>
      <c r="F48" s="209"/>
      <c r="G48" s="48"/>
      <c r="H48" s="21"/>
    </row>
    <row r="49" spans="2:8" ht="20.100000000000001" customHeight="1" x14ac:dyDescent="0.3">
      <c r="B49" s="470"/>
      <c r="C49" s="358"/>
      <c r="D49" s="47" t="s">
        <v>120</v>
      </c>
      <c r="E49" s="26" t="s">
        <v>161</v>
      </c>
      <c r="F49" s="209"/>
      <c r="G49" s="48"/>
      <c r="H49" s="21">
        <v>15000</v>
      </c>
    </row>
    <row r="50" spans="2:8" ht="20.100000000000001" customHeight="1" x14ac:dyDescent="0.3">
      <c r="B50" s="358"/>
      <c r="C50" s="358"/>
      <c r="D50" s="47"/>
      <c r="E50" s="26"/>
      <c r="F50" s="209"/>
      <c r="G50" s="48"/>
      <c r="H50" s="21"/>
    </row>
    <row r="51" spans="2:8" ht="20.100000000000001" customHeight="1" x14ac:dyDescent="0.3">
      <c r="B51" s="358"/>
      <c r="C51" s="358"/>
      <c r="D51" s="47"/>
      <c r="E51" s="26"/>
      <c r="F51" s="209"/>
      <c r="G51" s="48"/>
      <c r="H51" s="21"/>
    </row>
    <row r="52" spans="2:8" ht="20.100000000000001" customHeight="1" x14ac:dyDescent="0.3">
      <c r="B52" s="358"/>
      <c r="C52" s="358"/>
      <c r="D52" s="47"/>
      <c r="E52" s="26"/>
      <c r="F52" s="209"/>
      <c r="G52" s="48"/>
      <c r="H52" s="21"/>
    </row>
    <row r="53" spans="2:8" ht="20.100000000000001" customHeight="1" x14ac:dyDescent="0.3">
      <c r="B53" s="358"/>
      <c r="C53" s="358"/>
      <c r="D53" s="47"/>
      <c r="E53" s="26"/>
      <c r="F53" s="209"/>
      <c r="G53" s="48"/>
      <c r="H53" s="21"/>
    </row>
    <row r="54" spans="2:8" ht="20.100000000000001" customHeight="1" x14ac:dyDescent="0.3">
      <c r="B54" s="358"/>
      <c r="C54" s="358"/>
      <c r="D54" s="47"/>
      <c r="E54" s="26"/>
      <c r="F54" s="209"/>
      <c r="G54" s="48"/>
      <c r="H54" s="21"/>
    </row>
    <row r="55" spans="2:8" ht="20.100000000000001" customHeight="1" x14ac:dyDescent="0.3">
      <c r="B55" s="358"/>
      <c r="C55" s="358"/>
      <c r="D55" s="47"/>
      <c r="E55" s="26"/>
      <c r="F55" s="209"/>
      <c r="G55" s="48"/>
      <c r="H55" s="21"/>
    </row>
    <row r="56" spans="2:8" ht="20.100000000000001" customHeight="1" x14ac:dyDescent="0.3">
      <c r="B56" s="358"/>
      <c r="C56" s="358"/>
      <c r="D56" s="47"/>
      <c r="E56" s="26"/>
      <c r="F56" s="209"/>
      <c r="G56" s="48"/>
      <c r="H56" s="21"/>
    </row>
    <row r="57" spans="2:8" ht="20.100000000000001" customHeight="1" x14ac:dyDescent="0.3">
      <c r="B57" s="358"/>
      <c r="C57" s="358"/>
      <c r="D57" s="47"/>
      <c r="E57" s="26"/>
      <c r="F57" s="209"/>
      <c r="G57" s="48"/>
      <c r="H57" s="21"/>
    </row>
    <row r="58" spans="2:8" ht="20.100000000000001" customHeight="1" x14ac:dyDescent="0.3">
      <c r="B58" s="358"/>
      <c r="C58" s="358"/>
      <c r="D58" s="47"/>
      <c r="E58" s="26"/>
      <c r="F58" s="209"/>
      <c r="G58" s="48"/>
      <c r="H58" s="21"/>
    </row>
    <row r="59" spans="2:8" s="7" customFormat="1" ht="20.100000000000001" customHeight="1" x14ac:dyDescent="0.2">
      <c r="B59" s="454" t="s">
        <v>14</v>
      </c>
      <c r="C59" s="455"/>
      <c r="D59" s="456"/>
      <c r="E59" s="456"/>
      <c r="F59" s="456"/>
      <c r="G59" s="457"/>
      <c r="H59" s="213"/>
    </row>
    <row r="102" spans="6:6" x14ac:dyDescent="0.2">
      <c r="F102" s="9"/>
    </row>
  </sheetData>
  <mergeCells count="2">
    <mergeCell ref="B59:G59"/>
    <mergeCell ref="B48:B49"/>
  </mergeCells>
  <pageMargins left="0.7" right="0.7" top="0.75" bottom="0.75" header="0.3" footer="0.3"/>
  <pageSetup paperSize="9" scale="58" firstPageNumber="27" fitToHeight="0" orientation="portrait" horizontalDpi="300" verticalDpi="300" r:id="rId1"/>
  <headerFooter alignWithMargins="0">
    <oddFooter>&amp;C&amp;P</oddFooter>
  </headerFooter>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tabColor theme="3" tint="0.39997558519241921"/>
    <pageSetUpPr fitToPage="1"/>
  </sheetPr>
  <dimension ref="A1:G101"/>
  <sheetViews>
    <sheetView view="pageBreakPreview" topLeftCell="A52" zoomScaleNormal="130" zoomScaleSheetLayoutView="100" zoomScalePageLayoutView="130" workbookViewId="0">
      <selection activeCell="G58" sqref="G58"/>
    </sheetView>
  </sheetViews>
  <sheetFormatPr defaultColWidth="9.140625" defaultRowHeight="12" x14ac:dyDescent="0.2"/>
  <cols>
    <col min="1" max="2" width="7.7109375" style="2" customWidth="1"/>
    <col min="3" max="3" width="75.7109375" style="2" customWidth="1"/>
    <col min="4" max="4" width="8.7109375" style="3" customWidth="1"/>
    <col min="5" max="5" width="10.7109375" style="3" customWidth="1"/>
    <col min="6" max="6" width="15.7109375" style="5" customWidth="1"/>
    <col min="7" max="7" width="15.7109375" style="8" customWidth="1"/>
    <col min="8" max="16384" width="9.140625" style="2"/>
  </cols>
  <sheetData>
    <row r="1" spans="1:7" ht="14.25" customHeight="1" x14ac:dyDescent="0.2">
      <c r="A1" s="171" t="s">
        <v>0</v>
      </c>
      <c r="B1" s="171" t="s">
        <v>657</v>
      </c>
      <c r="C1" s="172" t="s">
        <v>1</v>
      </c>
      <c r="D1" s="173" t="s">
        <v>2</v>
      </c>
      <c r="E1" s="173" t="s">
        <v>9</v>
      </c>
      <c r="F1" s="174" t="s">
        <v>3</v>
      </c>
      <c r="G1" s="175" t="s">
        <v>68</v>
      </c>
    </row>
    <row r="2" spans="1:7" ht="16.5" x14ac:dyDescent="0.2">
      <c r="A2" s="220"/>
      <c r="B2" s="220"/>
      <c r="C2" s="221"/>
      <c r="D2" s="222"/>
      <c r="E2" s="222"/>
      <c r="F2" s="223"/>
      <c r="G2" s="224"/>
    </row>
    <row r="3" spans="1:7" s="1" customFormat="1" ht="16.5" x14ac:dyDescent="0.3">
      <c r="A3" s="176"/>
      <c r="B3" s="176"/>
      <c r="C3" s="177"/>
      <c r="D3" s="177"/>
      <c r="E3" s="177"/>
      <c r="F3" s="178"/>
      <c r="G3" s="179"/>
    </row>
    <row r="4" spans="1:7" s="1" customFormat="1" ht="20.100000000000001" customHeight="1" x14ac:dyDescent="0.2">
      <c r="A4" s="54"/>
      <c r="B4" s="367"/>
      <c r="C4" s="148"/>
      <c r="D4" s="15"/>
      <c r="E4" s="320"/>
      <c r="F4" s="16"/>
      <c r="G4" s="17"/>
    </row>
    <row r="5" spans="1:7" ht="20.100000000000001" customHeight="1" x14ac:dyDescent="0.3">
      <c r="A5" s="116">
        <v>5900</v>
      </c>
      <c r="B5" s="371"/>
      <c r="C5" s="311" t="s">
        <v>387</v>
      </c>
      <c r="D5" s="40"/>
      <c r="E5" s="209"/>
      <c r="F5" s="48"/>
      <c r="G5" s="21"/>
    </row>
    <row r="6" spans="1:7" ht="20.100000000000001" customHeight="1" x14ac:dyDescent="0.3">
      <c r="A6" s="93"/>
      <c r="B6" s="30"/>
      <c r="C6" s="271"/>
      <c r="D6" s="40"/>
      <c r="E6" s="209"/>
      <c r="F6" s="48"/>
      <c r="G6" s="21"/>
    </row>
    <row r="7" spans="1:7" ht="20.100000000000001" customHeight="1" x14ac:dyDescent="0.3">
      <c r="A7" s="93"/>
      <c r="B7" s="30"/>
      <c r="C7" s="94"/>
      <c r="D7" s="40"/>
      <c r="E7" s="209"/>
      <c r="F7" s="48"/>
      <c r="G7" s="21"/>
    </row>
    <row r="8" spans="1:7" ht="20.100000000000001" customHeight="1" x14ac:dyDescent="0.3">
      <c r="A8" s="26" t="s">
        <v>384</v>
      </c>
      <c r="B8" s="145"/>
      <c r="C8" s="91" t="s">
        <v>385</v>
      </c>
      <c r="D8" s="40"/>
      <c r="E8" s="209"/>
      <c r="F8" s="48"/>
      <c r="G8" s="21"/>
    </row>
    <row r="9" spans="1:7" ht="20.100000000000001" customHeight="1" x14ac:dyDescent="0.3">
      <c r="A9" s="39"/>
      <c r="B9" s="143"/>
      <c r="C9" s="94"/>
      <c r="D9" s="40"/>
      <c r="E9" s="209"/>
      <c r="F9" s="48"/>
      <c r="G9" s="21"/>
    </row>
    <row r="10" spans="1:7" ht="20.100000000000001" customHeight="1" x14ac:dyDescent="0.3">
      <c r="A10" s="39"/>
      <c r="B10" s="279" t="s">
        <v>657</v>
      </c>
      <c r="C10" s="94" t="s">
        <v>718</v>
      </c>
      <c r="D10" s="40" t="s">
        <v>37</v>
      </c>
      <c r="E10" s="209"/>
      <c r="F10" s="48"/>
      <c r="G10" s="21" t="s">
        <v>60</v>
      </c>
    </row>
    <row r="11" spans="1:7" ht="20.100000000000001" customHeight="1" x14ac:dyDescent="0.3">
      <c r="A11" s="39"/>
      <c r="B11" s="279"/>
      <c r="C11" s="94"/>
      <c r="D11" s="40"/>
      <c r="E11" s="209"/>
      <c r="F11" s="48"/>
      <c r="G11" s="21"/>
    </row>
    <row r="12" spans="1:7" ht="20.100000000000001" customHeight="1" x14ac:dyDescent="0.3">
      <c r="A12" s="39"/>
      <c r="B12" s="279" t="s">
        <v>657</v>
      </c>
      <c r="C12" s="94" t="s">
        <v>388</v>
      </c>
      <c r="D12" s="40" t="s">
        <v>37</v>
      </c>
      <c r="E12" s="209">
        <v>2</v>
      </c>
      <c r="F12" s="48"/>
      <c r="G12" s="21"/>
    </row>
    <row r="13" spans="1:7" ht="20.100000000000001" customHeight="1" x14ac:dyDescent="0.3">
      <c r="A13" s="39"/>
      <c r="B13" s="143"/>
      <c r="C13" s="94"/>
      <c r="D13" s="40"/>
      <c r="E13" s="209"/>
      <c r="F13" s="48"/>
      <c r="G13" s="21"/>
    </row>
    <row r="14" spans="1:7" ht="20.100000000000001" customHeight="1" x14ac:dyDescent="0.3">
      <c r="A14" s="39" t="s">
        <v>627</v>
      </c>
      <c r="B14" s="143"/>
      <c r="C14" s="94" t="s">
        <v>386</v>
      </c>
      <c r="D14" s="40" t="s">
        <v>37</v>
      </c>
      <c r="E14" s="209"/>
      <c r="F14" s="48"/>
      <c r="G14" s="21" t="s">
        <v>60</v>
      </c>
    </row>
    <row r="15" spans="1:7" ht="20.100000000000001" customHeight="1" x14ac:dyDescent="0.3">
      <c r="A15" s="149"/>
      <c r="B15" s="373"/>
      <c r="C15" s="94"/>
      <c r="D15" s="40"/>
      <c r="E15" s="209"/>
      <c r="F15" s="48"/>
      <c r="G15" s="21"/>
    </row>
    <row r="16" spans="1:7" ht="20.100000000000001" customHeight="1" x14ac:dyDescent="0.2">
      <c r="A16" s="40"/>
      <c r="B16" s="358"/>
      <c r="C16" s="47"/>
      <c r="D16" s="40"/>
      <c r="E16" s="209"/>
      <c r="F16" s="48"/>
      <c r="G16" s="21"/>
    </row>
    <row r="17" spans="1:7" ht="20.100000000000001" customHeight="1" x14ac:dyDescent="0.2">
      <c r="A17" s="40"/>
      <c r="B17" s="358"/>
      <c r="C17" s="47"/>
      <c r="D17" s="40"/>
      <c r="E17" s="209"/>
      <c r="F17" s="48"/>
      <c r="G17" s="21"/>
    </row>
    <row r="18" spans="1:7" ht="20.100000000000001" customHeight="1" x14ac:dyDescent="0.2">
      <c r="A18" s="40"/>
      <c r="B18" s="358"/>
      <c r="C18" s="47"/>
      <c r="D18" s="40"/>
      <c r="E18" s="209"/>
      <c r="F18" s="48"/>
      <c r="G18" s="21"/>
    </row>
    <row r="19" spans="1:7" ht="20.100000000000001" customHeight="1" x14ac:dyDescent="0.2">
      <c r="A19" s="40"/>
      <c r="B19" s="358"/>
      <c r="C19" s="47"/>
      <c r="D19" s="40"/>
      <c r="E19" s="209"/>
      <c r="F19" s="48"/>
      <c r="G19" s="21"/>
    </row>
    <row r="20" spans="1:7" ht="20.100000000000001" customHeight="1" x14ac:dyDescent="0.2">
      <c r="A20" s="40"/>
      <c r="B20" s="358"/>
      <c r="C20" s="60"/>
      <c r="D20" s="40"/>
      <c r="E20" s="209"/>
      <c r="F20" s="48"/>
      <c r="G20" s="21"/>
    </row>
    <row r="21" spans="1:7" ht="20.100000000000001" customHeight="1" x14ac:dyDescent="0.2">
      <c r="A21" s="40"/>
      <c r="B21" s="358"/>
      <c r="C21" s="58"/>
      <c r="D21" s="40"/>
      <c r="E21" s="209"/>
      <c r="F21" s="48"/>
      <c r="G21" s="21"/>
    </row>
    <row r="22" spans="1:7" ht="20.100000000000001" customHeight="1" x14ac:dyDescent="0.2">
      <c r="A22" s="40"/>
      <c r="B22" s="358"/>
      <c r="C22" s="60"/>
      <c r="D22" s="40"/>
      <c r="E22" s="209"/>
      <c r="F22" s="48"/>
      <c r="G22" s="21"/>
    </row>
    <row r="23" spans="1:7" ht="20.100000000000001" customHeight="1" x14ac:dyDescent="0.2">
      <c r="A23" s="40"/>
      <c r="B23" s="358"/>
      <c r="C23" s="47"/>
      <c r="D23" s="40"/>
      <c r="E23" s="209"/>
      <c r="F23" s="48"/>
      <c r="G23" s="21"/>
    </row>
    <row r="24" spans="1:7" ht="20.100000000000001" customHeight="1" x14ac:dyDescent="0.2">
      <c r="A24" s="40"/>
      <c r="B24" s="358"/>
      <c r="C24" s="47"/>
      <c r="D24" s="40"/>
      <c r="E24" s="209"/>
      <c r="F24" s="48"/>
      <c r="G24" s="21"/>
    </row>
    <row r="25" spans="1:7" ht="20.100000000000001" customHeight="1" x14ac:dyDescent="0.2">
      <c r="A25" s="40"/>
      <c r="B25" s="358"/>
      <c r="C25" s="47"/>
      <c r="D25" s="40"/>
      <c r="E25" s="209"/>
      <c r="F25" s="48"/>
      <c r="G25" s="21"/>
    </row>
    <row r="26" spans="1:7" ht="20.100000000000001" customHeight="1" x14ac:dyDescent="0.2">
      <c r="A26" s="40"/>
      <c r="B26" s="358"/>
      <c r="C26" s="47"/>
      <c r="D26" s="40"/>
      <c r="E26" s="209"/>
      <c r="F26" s="48"/>
      <c r="G26" s="21"/>
    </row>
    <row r="27" spans="1:7" ht="20.100000000000001" customHeight="1" x14ac:dyDescent="0.2">
      <c r="A27" s="40"/>
      <c r="B27" s="358"/>
      <c r="C27" s="47"/>
      <c r="D27" s="40"/>
      <c r="E27" s="209"/>
      <c r="F27" s="48"/>
      <c r="G27" s="21"/>
    </row>
    <row r="28" spans="1:7" ht="20.100000000000001" customHeight="1" x14ac:dyDescent="0.2">
      <c r="A28" s="40"/>
      <c r="B28" s="358"/>
      <c r="C28" s="47"/>
      <c r="D28" s="40"/>
      <c r="E28" s="209"/>
      <c r="F28" s="48"/>
      <c r="G28" s="21"/>
    </row>
    <row r="29" spans="1:7" ht="20.100000000000001" customHeight="1" x14ac:dyDescent="0.2">
      <c r="A29" s="40"/>
      <c r="B29" s="358"/>
      <c r="C29" s="47"/>
      <c r="D29" s="40"/>
      <c r="E29" s="209"/>
      <c r="F29" s="48"/>
      <c r="G29" s="21"/>
    </row>
    <row r="30" spans="1:7" ht="20.100000000000001" customHeight="1" x14ac:dyDescent="0.2">
      <c r="A30" s="40"/>
      <c r="B30" s="358"/>
      <c r="C30" s="47"/>
      <c r="D30" s="40"/>
      <c r="E30" s="209"/>
      <c r="F30" s="48"/>
      <c r="G30" s="21"/>
    </row>
    <row r="31" spans="1:7" ht="20.100000000000001" customHeight="1" x14ac:dyDescent="0.2">
      <c r="A31" s="40"/>
      <c r="B31" s="358"/>
      <c r="C31" s="47"/>
      <c r="D31" s="40"/>
      <c r="E31" s="209"/>
      <c r="F31" s="48"/>
      <c r="G31" s="21"/>
    </row>
    <row r="32" spans="1:7" ht="20.100000000000001" customHeight="1" x14ac:dyDescent="0.2">
      <c r="A32" s="40"/>
      <c r="B32" s="358"/>
      <c r="C32" s="47"/>
      <c r="D32" s="40"/>
      <c r="E32" s="209"/>
      <c r="F32" s="48"/>
      <c r="G32" s="21"/>
    </row>
    <row r="33" spans="1:7" ht="20.100000000000001" customHeight="1" x14ac:dyDescent="0.2">
      <c r="A33" s="40"/>
      <c r="B33" s="358"/>
      <c r="C33" s="47"/>
      <c r="D33" s="40"/>
      <c r="E33" s="209"/>
      <c r="F33" s="48"/>
      <c r="G33" s="21"/>
    </row>
    <row r="34" spans="1:7" ht="20.100000000000001" customHeight="1" x14ac:dyDescent="0.2">
      <c r="A34" s="40"/>
      <c r="B34" s="358"/>
      <c r="C34" s="47"/>
      <c r="D34" s="40"/>
      <c r="E34" s="209"/>
      <c r="F34" s="48"/>
      <c r="G34" s="21"/>
    </row>
    <row r="35" spans="1:7" ht="20.100000000000001" customHeight="1" x14ac:dyDescent="0.2">
      <c r="A35" s="40"/>
      <c r="B35" s="358"/>
      <c r="C35" s="47"/>
      <c r="D35" s="40"/>
      <c r="E35" s="209"/>
      <c r="F35" s="48"/>
      <c r="G35" s="21"/>
    </row>
    <row r="36" spans="1:7" ht="20.100000000000001" customHeight="1" x14ac:dyDescent="0.2">
      <c r="A36" s="40"/>
      <c r="B36" s="358"/>
      <c r="C36" s="47"/>
      <c r="D36" s="40"/>
      <c r="E36" s="209"/>
      <c r="F36" s="48"/>
      <c r="G36" s="21"/>
    </row>
    <row r="37" spans="1:7" ht="20.100000000000001" customHeight="1" x14ac:dyDescent="0.2">
      <c r="A37" s="40"/>
      <c r="B37" s="358"/>
      <c r="C37" s="47"/>
      <c r="D37" s="40"/>
      <c r="E37" s="209"/>
      <c r="F37" s="48"/>
      <c r="G37" s="21"/>
    </row>
    <row r="38" spans="1:7" ht="20.100000000000001" customHeight="1" x14ac:dyDescent="0.2">
      <c r="A38" s="40"/>
      <c r="B38" s="358"/>
      <c r="C38" s="47"/>
      <c r="D38" s="40"/>
      <c r="E38" s="209"/>
      <c r="F38" s="48"/>
      <c r="G38" s="21"/>
    </row>
    <row r="39" spans="1:7" ht="20.100000000000001" customHeight="1" x14ac:dyDescent="0.2">
      <c r="A39" s="470"/>
      <c r="B39" s="358"/>
      <c r="C39" s="47"/>
      <c r="D39" s="40"/>
      <c r="E39" s="209"/>
      <c r="F39" s="48"/>
      <c r="G39" s="21"/>
    </row>
    <row r="40" spans="1:7" ht="20.100000000000001" customHeight="1" x14ac:dyDescent="0.2">
      <c r="A40" s="470"/>
      <c r="B40" s="358"/>
      <c r="C40" s="47"/>
      <c r="D40" s="40"/>
      <c r="E40" s="209"/>
      <c r="F40" s="48"/>
      <c r="G40" s="21"/>
    </row>
    <row r="41" spans="1:7" ht="20.100000000000001" customHeight="1" x14ac:dyDescent="0.2">
      <c r="A41" s="40"/>
      <c r="B41" s="358"/>
      <c r="C41" s="47"/>
      <c r="D41" s="40"/>
      <c r="E41" s="209"/>
      <c r="F41" s="48"/>
      <c r="G41" s="21"/>
    </row>
    <row r="42" spans="1:7" ht="20.100000000000001" customHeight="1" x14ac:dyDescent="0.2">
      <c r="A42" s="358"/>
      <c r="B42" s="358"/>
      <c r="C42" s="47"/>
      <c r="D42" s="358"/>
      <c r="E42" s="209"/>
      <c r="F42" s="48"/>
      <c r="G42" s="21"/>
    </row>
    <row r="43" spans="1:7" ht="20.100000000000001" customHeight="1" x14ac:dyDescent="0.2">
      <c r="A43" s="358"/>
      <c r="B43" s="358"/>
      <c r="C43" s="47"/>
      <c r="D43" s="358"/>
      <c r="E43" s="209"/>
      <c r="F43" s="48"/>
      <c r="G43" s="21"/>
    </row>
    <row r="44" spans="1:7" ht="20.100000000000001" customHeight="1" x14ac:dyDescent="0.2">
      <c r="A44" s="358"/>
      <c r="B44" s="358"/>
      <c r="C44" s="47"/>
      <c r="D44" s="358"/>
      <c r="E44" s="209"/>
      <c r="F44" s="48"/>
      <c r="G44" s="21"/>
    </row>
    <row r="45" spans="1:7" ht="20.100000000000001" customHeight="1" x14ac:dyDescent="0.2">
      <c r="A45" s="358"/>
      <c r="B45" s="358"/>
      <c r="C45" s="47"/>
      <c r="D45" s="358"/>
      <c r="E45" s="209"/>
      <c r="F45" s="48"/>
      <c r="G45" s="21"/>
    </row>
    <row r="46" spans="1:7" ht="20.100000000000001" customHeight="1" x14ac:dyDescent="0.2">
      <c r="A46" s="358"/>
      <c r="B46" s="358"/>
      <c r="C46" s="47"/>
      <c r="D46" s="358"/>
      <c r="E46" s="209"/>
      <c r="F46" s="48"/>
      <c r="G46" s="21"/>
    </row>
    <row r="47" spans="1:7" ht="20.100000000000001" customHeight="1" x14ac:dyDescent="0.2">
      <c r="A47" s="358"/>
      <c r="B47" s="358"/>
      <c r="C47" s="47"/>
      <c r="D47" s="358"/>
      <c r="E47" s="209"/>
      <c r="F47" s="48"/>
      <c r="G47" s="21"/>
    </row>
    <row r="48" spans="1:7" ht="20.100000000000001" customHeight="1" x14ac:dyDescent="0.2">
      <c r="A48" s="358"/>
      <c r="B48" s="358"/>
      <c r="C48" s="47"/>
      <c r="D48" s="358"/>
      <c r="E48" s="209"/>
      <c r="F48" s="48"/>
      <c r="G48" s="21"/>
    </row>
    <row r="49" spans="1:7" ht="20.100000000000001" customHeight="1" x14ac:dyDescent="0.2">
      <c r="A49" s="358"/>
      <c r="B49" s="358"/>
      <c r="C49" s="47"/>
      <c r="D49" s="358"/>
      <c r="E49" s="209"/>
      <c r="F49" s="48"/>
      <c r="G49" s="21"/>
    </row>
    <row r="50" spans="1:7" ht="20.100000000000001" customHeight="1" x14ac:dyDescent="0.2">
      <c r="A50" s="358"/>
      <c r="B50" s="358"/>
      <c r="C50" s="47"/>
      <c r="D50" s="358"/>
      <c r="E50" s="209"/>
      <c r="F50" s="48"/>
      <c r="G50" s="21"/>
    </row>
    <row r="51" spans="1:7" ht="20.100000000000001" customHeight="1" x14ac:dyDescent="0.2">
      <c r="A51" s="358"/>
      <c r="B51" s="358"/>
      <c r="C51" s="47"/>
      <c r="D51" s="358"/>
      <c r="E51" s="209"/>
      <c r="F51" s="48"/>
      <c r="G51" s="21"/>
    </row>
    <row r="52" spans="1:7" ht="20.100000000000001" customHeight="1" x14ac:dyDescent="0.2">
      <c r="A52" s="358"/>
      <c r="B52" s="358"/>
      <c r="C52" s="47"/>
      <c r="D52" s="358"/>
      <c r="E52" s="209"/>
      <c r="F52" s="48"/>
      <c r="G52" s="21"/>
    </row>
    <row r="53" spans="1:7" ht="20.100000000000001" customHeight="1" x14ac:dyDescent="0.2">
      <c r="A53" s="358"/>
      <c r="B53" s="358"/>
      <c r="C53" s="47"/>
      <c r="D53" s="358"/>
      <c r="E53" s="209"/>
      <c r="F53" s="48"/>
      <c r="G53" s="21"/>
    </row>
    <row r="54" spans="1:7" ht="20.100000000000001" customHeight="1" x14ac:dyDescent="0.2">
      <c r="A54" s="358"/>
      <c r="B54" s="358"/>
      <c r="C54" s="47"/>
      <c r="D54" s="358"/>
      <c r="E54" s="209"/>
      <c r="F54" s="48"/>
      <c r="G54" s="21"/>
    </row>
    <row r="55" spans="1:7" ht="20.100000000000001" customHeight="1" x14ac:dyDescent="0.2">
      <c r="A55" s="40"/>
      <c r="B55" s="358"/>
      <c r="C55" s="47"/>
      <c r="D55" s="40"/>
      <c r="E55" s="209"/>
      <c r="F55" s="48"/>
      <c r="G55" s="21"/>
    </row>
    <row r="56" spans="1:7" ht="20.100000000000001" customHeight="1" x14ac:dyDescent="0.2">
      <c r="A56" s="40"/>
      <c r="B56" s="358"/>
      <c r="C56" s="47"/>
      <c r="D56" s="40"/>
      <c r="E56" s="209"/>
      <c r="F56" s="48"/>
      <c r="G56" s="21"/>
    </row>
    <row r="57" spans="1:7" ht="20.100000000000001" customHeight="1" x14ac:dyDescent="0.2">
      <c r="A57" s="40"/>
      <c r="B57" s="358"/>
      <c r="C57" s="47"/>
      <c r="D57" s="40"/>
      <c r="E57" s="209"/>
      <c r="F57" s="48"/>
      <c r="G57" s="21"/>
    </row>
    <row r="58" spans="1:7" s="7" customFormat="1" ht="20.100000000000001" customHeight="1" x14ac:dyDescent="0.2">
      <c r="A58" s="454" t="s">
        <v>14</v>
      </c>
      <c r="B58" s="455"/>
      <c r="C58" s="456"/>
      <c r="D58" s="456"/>
      <c r="E58" s="456"/>
      <c r="F58" s="457"/>
      <c r="G58" s="53"/>
    </row>
    <row r="101" spans="5:5" x14ac:dyDescent="0.2">
      <c r="E101" s="9"/>
    </row>
  </sheetData>
  <mergeCells count="2">
    <mergeCell ref="A39:A40"/>
    <mergeCell ref="A58:F58"/>
  </mergeCells>
  <pageMargins left="0.7" right="0.7" top="0.75" bottom="0.75" header="0.3" footer="0.3"/>
  <pageSetup paperSize="9" scale="63" firstPageNumber="28" fitToHeight="0" orientation="portrait" horizontalDpi="300" verticalDpi="300" r:id="rId1"/>
  <headerFooter alignWithMargins="0">
    <oddFooter>&amp;C&amp;P</oddFooter>
  </headerFooter>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tabColor theme="3" tint="0.39997558519241921"/>
    <pageSetUpPr fitToPage="1"/>
  </sheetPr>
  <dimension ref="A1:G101"/>
  <sheetViews>
    <sheetView view="pageBreakPreview" topLeftCell="A58" zoomScale="130" zoomScaleNormal="130" zoomScaleSheetLayoutView="130" zoomScalePageLayoutView="130" workbookViewId="0">
      <selection activeCell="A58" sqref="A58:XFD70"/>
    </sheetView>
  </sheetViews>
  <sheetFormatPr defaultColWidth="9.140625" defaultRowHeight="12" x14ac:dyDescent="0.2"/>
  <cols>
    <col min="1" max="2" width="7.7109375" style="2" customWidth="1"/>
    <col min="3" max="3" width="75.7109375" style="2" customWidth="1"/>
    <col min="4" max="4" width="8.7109375" style="3" customWidth="1"/>
    <col min="5" max="5" width="10.7109375" style="3" customWidth="1"/>
    <col min="6" max="6" width="15.7109375" style="5" customWidth="1"/>
    <col min="7" max="7" width="15.7109375" style="8" customWidth="1"/>
    <col min="8" max="16384" width="9.140625" style="2"/>
  </cols>
  <sheetData>
    <row r="1" spans="1:7" ht="20.100000000000001" customHeight="1" x14ac:dyDescent="0.2">
      <c r="A1" s="171" t="s">
        <v>0</v>
      </c>
      <c r="B1" s="171" t="s">
        <v>657</v>
      </c>
      <c r="C1" s="172" t="s">
        <v>1</v>
      </c>
      <c r="D1" s="173" t="s">
        <v>2</v>
      </c>
      <c r="E1" s="173" t="s">
        <v>9</v>
      </c>
      <c r="F1" s="174" t="s">
        <v>3</v>
      </c>
      <c r="G1" s="175" t="s">
        <v>68</v>
      </c>
    </row>
    <row r="2" spans="1:7" ht="20.100000000000001" customHeight="1" x14ac:dyDescent="0.2">
      <c r="A2" s="220"/>
      <c r="B2" s="220"/>
      <c r="C2" s="221"/>
      <c r="D2" s="222"/>
      <c r="E2" s="222"/>
      <c r="F2" s="223"/>
      <c r="G2" s="224"/>
    </row>
    <row r="3" spans="1:7" s="1" customFormat="1" ht="20.100000000000001" customHeight="1" x14ac:dyDescent="0.3">
      <c r="A3" s="176"/>
      <c r="B3" s="176"/>
      <c r="C3" s="177"/>
      <c r="D3" s="177"/>
      <c r="E3" s="177"/>
      <c r="F3" s="178"/>
      <c r="G3" s="179"/>
    </row>
    <row r="4" spans="1:7" s="1" customFormat="1" ht="20.100000000000001" customHeight="1" x14ac:dyDescent="0.2">
      <c r="A4" s="54"/>
      <c r="B4" s="367"/>
      <c r="C4" s="148"/>
      <c r="D4" s="15"/>
      <c r="E4" s="15"/>
      <c r="F4" s="16"/>
      <c r="G4" s="17"/>
    </row>
    <row r="5" spans="1:7" ht="20.100000000000001" customHeight="1" x14ac:dyDescent="0.3">
      <c r="A5" s="356" t="s">
        <v>395</v>
      </c>
      <c r="B5" s="396"/>
      <c r="C5" s="312" t="s">
        <v>628</v>
      </c>
      <c r="D5" s="40"/>
      <c r="E5" s="40"/>
      <c r="F5" s="48"/>
      <c r="G5" s="21"/>
    </row>
    <row r="6" spans="1:7" ht="20.100000000000001" customHeight="1" x14ac:dyDescent="0.3">
      <c r="A6" s="26"/>
      <c r="B6" s="145"/>
      <c r="C6" s="272"/>
      <c r="D6" s="40"/>
      <c r="E6" s="40"/>
      <c r="F6" s="48"/>
      <c r="G6" s="21"/>
    </row>
    <row r="7" spans="1:7" ht="20.100000000000001" customHeight="1" x14ac:dyDescent="0.3">
      <c r="A7" s="26"/>
      <c r="B7" s="145"/>
      <c r="C7" s="94"/>
      <c r="D7" s="40"/>
      <c r="E7" s="40"/>
      <c r="F7" s="48"/>
      <c r="G7" s="21"/>
    </row>
    <row r="8" spans="1:7" ht="20.100000000000001" customHeight="1" x14ac:dyDescent="0.3">
      <c r="A8" s="26" t="s">
        <v>397</v>
      </c>
      <c r="B8" s="145"/>
      <c r="C8" s="266" t="s">
        <v>490</v>
      </c>
      <c r="D8" s="40"/>
      <c r="E8" s="40"/>
      <c r="F8" s="130"/>
      <c r="G8" s="21"/>
    </row>
    <row r="9" spans="1:7" ht="20.100000000000001" customHeight="1" x14ac:dyDescent="0.3">
      <c r="A9" s="39"/>
      <c r="B9" s="143"/>
      <c r="C9" s="267" t="s">
        <v>492</v>
      </c>
      <c r="D9" s="40"/>
      <c r="E9" s="40"/>
      <c r="F9" s="130"/>
      <c r="G9" s="21"/>
    </row>
    <row r="10" spans="1:7" ht="20.100000000000001" customHeight="1" x14ac:dyDescent="0.3">
      <c r="A10" s="39"/>
      <c r="B10" s="143"/>
      <c r="C10" s="267" t="s">
        <v>491</v>
      </c>
      <c r="D10" s="40"/>
      <c r="E10" s="40"/>
      <c r="F10" s="130"/>
      <c r="G10" s="21"/>
    </row>
    <row r="11" spans="1:7" ht="20.100000000000001" customHeight="1" x14ac:dyDescent="0.3">
      <c r="A11" s="39"/>
      <c r="B11" s="279"/>
      <c r="C11" s="94"/>
      <c r="D11" s="40"/>
      <c r="E11" s="40"/>
      <c r="F11" s="130"/>
      <c r="G11" s="21"/>
    </row>
    <row r="12" spans="1:7" ht="20.100000000000001" customHeight="1" x14ac:dyDescent="0.3">
      <c r="A12" s="39"/>
      <c r="B12" s="279" t="s">
        <v>657</v>
      </c>
      <c r="C12" s="94" t="s">
        <v>398</v>
      </c>
      <c r="D12" s="40" t="s">
        <v>115</v>
      </c>
      <c r="E12" s="49"/>
      <c r="F12" s="130"/>
      <c r="G12" s="21" t="s">
        <v>60</v>
      </c>
    </row>
    <row r="13" spans="1:7" ht="20.100000000000001" customHeight="1" x14ac:dyDescent="0.3">
      <c r="A13" s="39"/>
      <c r="B13" s="143"/>
      <c r="C13" s="94"/>
      <c r="D13" s="40"/>
      <c r="E13" s="40"/>
      <c r="F13" s="130"/>
      <c r="G13" s="21"/>
    </row>
    <row r="14" spans="1:7" ht="20.100000000000001" customHeight="1" x14ac:dyDescent="0.3">
      <c r="A14" s="39"/>
      <c r="B14" s="143"/>
      <c r="C14" s="94" t="s">
        <v>754</v>
      </c>
      <c r="D14" s="427" t="s">
        <v>115</v>
      </c>
      <c r="E14" s="49"/>
      <c r="F14" s="130"/>
      <c r="G14" s="21" t="s">
        <v>60</v>
      </c>
    </row>
    <row r="15" spans="1:7" ht="20.100000000000001" customHeight="1" x14ac:dyDescent="0.3">
      <c r="A15" s="149"/>
      <c r="B15" s="373"/>
      <c r="C15" s="94"/>
      <c r="D15" s="40"/>
      <c r="E15" s="40"/>
      <c r="F15" s="130"/>
      <c r="G15" s="21"/>
    </row>
    <row r="16" spans="1:7" ht="20.100000000000001" customHeight="1" x14ac:dyDescent="0.3">
      <c r="A16" s="26"/>
      <c r="B16" s="145"/>
      <c r="C16" s="266"/>
      <c r="D16" s="337"/>
      <c r="E16" s="126"/>
      <c r="F16" s="130"/>
      <c r="G16" s="21"/>
    </row>
    <row r="17" spans="1:7" ht="20.100000000000001" customHeight="1" x14ac:dyDescent="0.3">
      <c r="A17" s="26"/>
      <c r="B17" s="202"/>
      <c r="C17" s="266"/>
      <c r="D17" s="337"/>
      <c r="E17" s="126"/>
      <c r="F17" s="130"/>
      <c r="G17" s="21"/>
    </row>
    <row r="18" spans="1:7" ht="20.100000000000001" customHeight="1" x14ac:dyDescent="0.3">
      <c r="A18" s="39"/>
      <c r="B18" s="279"/>
      <c r="C18" s="93"/>
      <c r="D18" s="40"/>
      <c r="E18" s="40"/>
      <c r="F18" s="130"/>
      <c r="G18" s="21"/>
    </row>
    <row r="19" spans="1:7" ht="20.100000000000001" customHeight="1" x14ac:dyDescent="0.3">
      <c r="A19" s="39"/>
      <c r="B19" s="279"/>
      <c r="C19" s="95"/>
      <c r="D19" s="337"/>
      <c r="E19" s="126"/>
      <c r="F19" s="130"/>
      <c r="G19" s="21"/>
    </row>
    <row r="20" spans="1:7" ht="20.100000000000001" customHeight="1" x14ac:dyDescent="0.2">
      <c r="A20" s="40"/>
      <c r="B20" s="142"/>
      <c r="C20" s="47"/>
      <c r="D20" s="40"/>
      <c r="E20" s="40"/>
      <c r="F20" s="130"/>
      <c r="G20" s="21"/>
    </row>
    <row r="21" spans="1:7" ht="20.100000000000001" customHeight="1" x14ac:dyDescent="0.2">
      <c r="A21" s="40"/>
      <c r="B21" s="142"/>
      <c r="C21" s="60"/>
      <c r="D21" s="40"/>
      <c r="E21" s="40"/>
      <c r="F21" s="48"/>
      <c r="G21" s="21"/>
    </row>
    <row r="22" spans="1:7" ht="20.100000000000001" customHeight="1" x14ac:dyDescent="0.2">
      <c r="A22" s="40"/>
      <c r="B22" s="142"/>
      <c r="C22" s="58"/>
      <c r="D22" s="40"/>
      <c r="E22" s="40"/>
      <c r="F22" s="48"/>
      <c r="G22" s="21"/>
    </row>
    <row r="23" spans="1:7" ht="20.100000000000001" customHeight="1" x14ac:dyDescent="0.2">
      <c r="A23" s="40"/>
      <c r="B23" s="142"/>
      <c r="C23" s="60"/>
      <c r="D23" s="40"/>
      <c r="E23" s="40"/>
      <c r="F23" s="48"/>
      <c r="G23" s="21"/>
    </row>
    <row r="24" spans="1:7" ht="20.100000000000001" customHeight="1" x14ac:dyDescent="0.2">
      <c r="A24" s="40"/>
      <c r="B24" s="142"/>
      <c r="C24" s="47"/>
      <c r="D24" s="40"/>
      <c r="E24" s="40"/>
      <c r="F24" s="48"/>
      <c r="G24" s="21"/>
    </row>
    <row r="25" spans="1:7" ht="20.100000000000001" customHeight="1" x14ac:dyDescent="0.2">
      <c r="A25" s="40"/>
      <c r="B25" s="142"/>
      <c r="C25" s="47"/>
      <c r="D25" s="40"/>
      <c r="E25" s="40"/>
      <c r="F25" s="48"/>
      <c r="G25" s="21"/>
    </row>
    <row r="26" spans="1:7" ht="20.100000000000001" customHeight="1" x14ac:dyDescent="0.2">
      <c r="A26" s="40"/>
      <c r="B26" s="142"/>
      <c r="C26" s="47"/>
      <c r="D26" s="40"/>
      <c r="E26" s="40"/>
      <c r="F26" s="48"/>
      <c r="G26" s="21"/>
    </row>
    <row r="27" spans="1:7" ht="20.100000000000001" customHeight="1" x14ac:dyDescent="0.2">
      <c r="A27" s="40"/>
      <c r="B27" s="142"/>
      <c r="C27" s="47"/>
      <c r="D27" s="40"/>
      <c r="E27" s="40"/>
      <c r="F27" s="48"/>
      <c r="G27" s="21"/>
    </row>
    <row r="28" spans="1:7" ht="20.100000000000001" customHeight="1" x14ac:dyDescent="0.2">
      <c r="A28" s="40"/>
      <c r="B28" s="142"/>
      <c r="C28" s="47"/>
      <c r="D28" s="40"/>
      <c r="E28" s="40"/>
      <c r="F28" s="48"/>
      <c r="G28" s="21"/>
    </row>
    <row r="29" spans="1:7" ht="20.100000000000001" customHeight="1" x14ac:dyDescent="0.2">
      <c r="A29" s="40"/>
      <c r="B29" s="142"/>
      <c r="C29" s="47"/>
      <c r="D29" s="40"/>
      <c r="E29" s="40"/>
      <c r="F29" s="48"/>
      <c r="G29" s="21"/>
    </row>
    <row r="30" spans="1:7" ht="20.100000000000001" customHeight="1" x14ac:dyDescent="0.2">
      <c r="A30" s="40"/>
      <c r="B30" s="142"/>
      <c r="C30" s="47"/>
      <c r="D30" s="40"/>
      <c r="E30" s="40"/>
      <c r="F30" s="48"/>
      <c r="G30" s="21"/>
    </row>
    <row r="31" spans="1:7" ht="20.100000000000001" customHeight="1" x14ac:dyDescent="0.2">
      <c r="A31" s="40"/>
      <c r="B31" s="142"/>
      <c r="C31" s="47"/>
      <c r="D31" s="40"/>
      <c r="E31" s="40"/>
      <c r="F31" s="48"/>
      <c r="G31" s="21"/>
    </row>
    <row r="32" spans="1:7" ht="20.100000000000001" customHeight="1" x14ac:dyDescent="0.2">
      <c r="A32" s="40"/>
      <c r="B32" s="142"/>
      <c r="C32" s="47"/>
      <c r="D32" s="40"/>
      <c r="E32" s="40"/>
      <c r="F32" s="48"/>
      <c r="G32" s="21"/>
    </row>
    <row r="33" spans="1:7" ht="20.100000000000001" customHeight="1" x14ac:dyDescent="0.2">
      <c r="A33" s="40"/>
      <c r="B33" s="142"/>
      <c r="C33" s="47"/>
      <c r="D33" s="40"/>
      <c r="E33" s="40"/>
      <c r="F33" s="48"/>
      <c r="G33" s="21"/>
    </row>
    <row r="34" spans="1:7" ht="20.100000000000001" customHeight="1" x14ac:dyDescent="0.2">
      <c r="A34" s="40"/>
      <c r="B34" s="142"/>
      <c r="C34" s="47"/>
      <c r="D34" s="40"/>
      <c r="E34" s="40"/>
      <c r="F34" s="48"/>
      <c r="G34" s="21"/>
    </row>
    <row r="35" spans="1:7" ht="20.100000000000001" customHeight="1" x14ac:dyDescent="0.2">
      <c r="A35" s="40"/>
      <c r="B35" s="142"/>
      <c r="C35" s="47"/>
      <c r="D35" s="40"/>
      <c r="E35" s="40"/>
      <c r="F35" s="48"/>
      <c r="G35" s="21"/>
    </row>
    <row r="36" spans="1:7" ht="20.100000000000001" customHeight="1" x14ac:dyDescent="0.2">
      <c r="A36" s="40"/>
      <c r="B36" s="142"/>
      <c r="C36" s="47"/>
      <c r="D36" s="40"/>
      <c r="E36" s="40"/>
      <c r="F36" s="48"/>
      <c r="G36" s="21"/>
    </row>
    <row r="37" spans="1:7" ht="20.100000000000001" customHeight="1" x14ac:dyDescent="0.2">
      <c r="A37" s="40"/>
      <c r="B37" s="142"/>
      <c r="C37" s="47"/>
      <c r="D37" s="40"/>
      <c r="E37" s="40"/>
      <c r="F37" s="48"/>
      <c r="G37" s="21"/>
    </row>
    <row r="38" spans="1:7" ht="20.100000000000001" customHeight="1" x14ac:dyDescent="0.2">
      <c r="A38" s="40"/>
      <c r="B38" s="142"/>
      <c r="C38" s="47"/>
      <c r="D38" s="40"/>
      <c r="E38" s="40"/>
      <c r="F38" s="48"/>
      <c r="G38" s="21"/>
    </row>
    <row r="39" spans="1:7" ht="20.100000000000001" customHeight="1" x14ac:dyDescent="0.2">
      <c r="A39" s="40"/>
      <c r="B39" s="142"/>
      <c r="C39" s="47"/>
      <c r="D39" s="40"/>
      <c r="E39" s="40"/>
      <c r="F39" s="48"/>
      <c r="G39" s="21"/>
    </row>
    <row r="40" spans="1:7" ht="20.100000000000001" customHeight="1" x14ac:dyDescent="0.2">
      <c r="A40" s="470"/>
      <c r="B40" s="142"/>
      <c r="C40" s="47"/>
      <c r="D40" s="40"/>
      <c r="E40" s="40"/>
      <c r="F40" s="48"/>
      <c r="G40" s="21"/>
    </row>
    <row r="41" spans="1:7" ht="20.100000000000001" customHeight="1" x14ac:dyDescent="0.2">
      <c r="A41" s="470"/>
      <c r="B41" s="142"/>
      <c r="C41" s="47"/>
      <c r="D41" s="40"/>
      <c r="E41" s="40"/>
      <c r="F41" s="48"/>
      <c r="G41" s="21"/>
    </row>
    <row r="42" spans="1:7" ht="20.100000000000001" customHeight="1" x14ac:dyDescent="0.2">
      <c r="A42" s="40"/>
      <c r="B42" s="142"/>
      <c r="C42" s="47"/>
      <c r="D42" s="40"/>
      <c r="E42" s="40"/>
      <c r="F42" s="48"/>
      <c r="G42" s="21"/>
    </row>
    <row r="43" spans="1:7" ht="20.100000000000001" customHeight="1" x14ac:dyDescent="0.2">
      <c r="A43" s="40"/>
      <c r="B43" s="142"/>
      <c r="C43" s="47"/>
      <c r="D43" s="40"/>
      <c r="E43" s="40"/>
      <c r="F43" s="48"/>
      <c r="G43" s="21"/>
    </row>
    <row r="44" spans="1:7" ht="20.100000000000001" customHeight="1" x14ac:dyDescent="0.2">
      <c r="A44" s="40"/>
      <c r="B44" s="142"/>
      <c r="C44" s="47"/>
      <c r="D44" s="40"/>
      <c r="E44" s="40"/>
      <c r="F44" s="48"/>
      <c r="G44" s="21"/>
    </row>
    <row r="45" spans="1:7" ht="20.100000000000001" customHeight="1" x14ac:dyDescent="0.2">
      <c r="A45" s="40"/>
      <c r="B45" s="142"/>
      <c r="C45" s="47"/>
      <c r="D45" s="40"/>
      <c r="E45" s="40"/>
      <c r="F45" s="48"/>
      <c r="G45" s="21"/>
    </row>
    <row r="46" spans="1:7" ht="20.100000000000001" customHeight="1" x14ac:dyDescent="0.2">
      <c r="A46" s="40"/>
      <c r="B46" s="142"/>
      <c r="C46" s="47"/>
      <c r="D46" s="40"/>
      <c r="E46" s="40"/>
      <c r="F46" s="48"/>
      <c r="G46" s="21"/>
    </row>
    <row r="47" spans="1:7" ht="20.100000000000001" customHeight="1" x14ac:dyDescent="0.2">
      <c r="A47" s="358"/>
      <c r="B47" s="142"/>
      <c r="C47" s="47"/>
      <c r="D47" s="358"/>
      <c r="E47" s="358"/>
      <c r="F47" s="48"/>
      <c r="G47" s="21"/>
    </row>
    <row r="48" spans="1:7" ht="20.100000000000001" customHeight="1" x14ac:dyDescent="0.2">
      <c r="A48" s="358"/>
      <c r="B48" s="142"/>
      <c r="C48" s="47"/>
      <c r="D48" s="358"/>
      <c r="E48" s="358"/>
      <c r="F48" s="48"/>
      <c r="G48" s="21"/>
    </row>
    <row r="49" spans="1:7" ht="20.100000000000001" customHeight="1" x14ac:dyDescent="0.2">
      <c r="A49" s="358"/>
      <c r="B49" s="142"/>
      <c r="C49" s="47"/>
      <c r="D49" s="358"/>
      <c r="E49" s="358"/>
      <c r="F49" s="48"/>
      <c r="G49" s="21"/>
    </row>
    <row r="50" spans="1:7" ht="20.100000000000001" customHeight="1" x14ac:dyDescent="0.2">
      <c r="A50" s="358"/>
      <c r="B50" s="142"/>
      <c r="C50" s="47"/>
      <c r="D50" s="358"/>
      <c r="E50" s="358"/>
      <c r="F50" s="48"/>
      <c r="G50" s="21"/>
    </row>
    <row r="51" spans="1:7" ht="20.100000000000001" customHeight="1" x14ac:dyDescent="0.2">
      <c r="A51" s="358"/>
      <c r="B51" s="142"/>
      <c r="C51" s="47"/>
      <c r="D51" s="358"/>
      <c r="E51" s="358"/>
      <c r="F51" s="48"/>
      <c r="G51" s="21"/>
    </row>
    <row r="52" spans="1:7" ht="20.100000000000001" customHeight="1" x14ac:dyDescent="0.2">
      <c r="A52" s="358"/>
      <c r="B52" s="142"/>
      <c r="C52" s="47"/>
      <c r="D52" s="358"/>
      <c r="E52" s="358"/>
      <c r="F52" s="48"/>
      <c r="G52" s="21"/>
    </row>
    <row r="53" spans="1:7" ht="20.100000000000001" customHeight="1" x14ac:dyDescent="0.2">
      <c r="A53" s="358"/>
      <c r="B53" s="142"/>
      <c r="C53" s="47"/>
      <c r="D53" s="358"/>
      <c r="E53" s="358"/>
      <c r="F53" s="48"/>
      <c r="G53" s="21"/>
    </row>
    <row r="54" spans="1:7" ht="20.100000000000001" customHeight="1" x14ac:dyDescent="0.2">
      <c r="A54" s="358"/>
      <c r="B54" s="142"/>
      <c r="C54" s="47"/>
      <c r="D54" s="358"/>
      <c r="E54" s="358"/>
      <c r="F54" s="48"/>
      <c r="G54" s="21"/>
    </row>
    <row r="55" spans="1:7" ht="20.100000000000001" customHeight="1" x14ac:dyDescent="0.2">
      <c r="A55" s="358"/>
      <c r="B55" s="142"/>
      <c r="C55" s="47"/>
      <c r="D55" s="358"/>
      <c r="E55" s="358"/>
      <c r="F55" s="48"/>
      <c r="G55" s="21"/>
    </row>
    <row r="56" spans="1:7" ht="20.100000000000001" customHeight="1" x14ac:dyDescent="0.2">
      <c r="A56" s="358"/>
      <c r="B56" s="142"/>
      <c r="C56" s="47"/>
      <c r="D56" s="358"/>
      <c r="E56" s="358"/>
      <c r="F56" s="48"/>
      <c r="G56" s="21"/>
    </row>
    <row r="57" spans="1:7" ht="20.100000000000001" customHeight="1" x14ac:dyDescent="0.2">
      <c r="A57" s="358"/>
      <c r="B57" s="142"/>
      <c r="C57" s="47"/>
      <c r="D57" s="358"/>
      <c r="E57" s="358"/>
      <c r="F57" s="48"/>
      <c r="G57" s="21"/>
    </row>
    <row r="58" spans="1:7" s="7" customFormat="1" ht="20.100000000000001" customHeight="1" x14ac:dyDescent="0.2">
      <c r="A58" s="454" t="s">
        <v>14</v>
      </c>
      <c r="B58" s="455"/>
      <c r="C58" s="456"/>
      <c r="D58" s="456"/>
      <c r="E58" s="456"/>
      <c r="F58" s="457"/>
      <c r="G58" s="53"/>
    </row>
    <row r="101" spans="5:5" x14ac:dyDescent="0.2">
      <c r="E101" s="9"/>
    </row>
  </sheetData>
  <mergeCells count="2">
    <mergeCell ref="A40:A41"/>
    <mergeCell ref="A58:F58"/>
  </mergeCells>
  <pageMargins left="0.7" right="0.7" top="0.75" bottom="0.75" header="0.3" footer="0.3"/>
  <pageSetup paperSize="9" scale="63" firstPageNumber="29" fitToHeight="0" orientation="portrait" horizontalDpi="300" verticalDpi="300" r:id="rId1"/>
  <headerFooter alignWithMargins="0">
    <oddFooter>&amp;C&amp;P</oddFooter>
  </headerFooter>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tabColor theme="3" tint="0.39997558519241921"/>
    <pageSetUpPr fitToPage="1"/>
  </sheetPr>
  <dimension ref="A1:G102"/>
  <sheetViews>
    <sheetView view="pageBreakPreview" topLeftCell="A46" zoomScaleNormal="130" zoomScaleSheetLayoutView="100" zoomScalePageLayoutView="130" workbookViewId="0">
      <selection activeCell="A60" sqref="A60:XFD71"/>
    </sheetView>
  </sheetViews>
  <sheetFormatPr defaultColWidth="9.140625" defaultRowHeight="12" x14ac:dyDescent="0.2"/>
  <cols>
    <col min="1" max="2" width="7.7109375" style="2" customWidth="1"/>
    <col min="3" max="3" width="75.7109375" style="2" customWidth="1"/>
    <col min="4" max="4" width="8.7109375" style="3" customWidth="1"/>
    <col min="5" max="5" width="10.7109375" style="3" customWidth="1"/>
    <col min="6" max="6" width="15.7109375" style="5" customWidth="1"/>
    <col min="7" max="7" width="15.7109375" style="8" customWidth="1"/>
    <col min="8" max="16384" width="9.140625" style="2"/>
  </cols>
  <sheetData>
    <row r="1" spans="1:7" s="6" customFormat="1" ht="17.25" customHeight="1" x14ac:dyDescent="0.2">
      <c r="A1" s="171" t="s">
        <v>0</v>
      </c>
      <c r="B1" s="171" t="s">
        <v>657</v>
      </c>
      <c r="C1" s="172" t="s">
        <v>1</v>
      </c>
      <c r="D1" s="173" t="s">
        <v>2</v>
      </c>
      <c r="E1" s="173" t="s">
        <v>9</v>
      </c>
      <c r="F1" s="174" t="s">
        <v>3</v>
      </c>
      <c r="G1" s="175" t="s">
        <v>68</v>
      </c>
    </row>
    <row r="2" spans="1:7" s="6" customFormat="1" ht="16.5" x14ac:dyDescent="0.2">
      <c r="A2" s="220"/>
      <c r="B2" s="220"/>
      <c r="C2" s="221"/>
      <c r="D2" s="222"/>
      <c r="E2" s="222"/>
      <c r="F2" s="223"/>
      <c r="G2" s="224"/>
    </row>
    <row r="3" spans="1:7" s="6" customFormat="1" ht="15" customHeight="1" x14ac:dyDescent="0.3">
      <c r="A3" s="176"/>
      <c r="B3" s="176"/>
      <c r="C3" s="177"/>
      <c r="D3" s="177"/>
      <c r="E3" s="177"/>
      <c r="F3" s="178"/>
      <c r="G3" s="179"/>
    </row>
    <row r="4" spans="1:7" ht="20.100000000000001" customHeight="1" x14ac:dyDescent="0.2">
      <c r="A4" s="54"/>
      <c r="B4" s="15"/>
      <c r="C4" s="14"/>
      <c r="D4" s="15"/>
      <c r="E4" s="16"/>
      <c r="F4" s="16"/>
      <c r="G4" s="17"/>
    </row>
    <row r="5" spans="1:7" ht="20.100000000000001" customHeight="1" x14ac:dyDescent="0.2">
      <c r="A5" s="55">
        <v>8100</v>
      </c>
      <c r="B5" s="55"/>
      <c r="C5" s="56" t="s">
        <v>121</v>
      </c>
      <c r="D5" s="40"/>
      <c r="E5" s="48"/>
      <c r="F5" s="48"/>
      <c r="G5" s="21"/>
    </row>
    <row r="6" spans="1:7" ht="20.100000000000001" customHeight="1" x14ac:dyDescent="0.2">
      <c r="A6" s="40"/>
      <c r="B6" s="358"/>
      <c r="C6" s="47"/>
      <c r="D6" s="40"/>
      <c r="E6" s="48"/>
      <c r="F6" s="48"/>
      <c r="G6" s="21"/>
    </row>
    <row r="7" spans="1:7" ht="20.100000000000001" customHeight="1" x14ac:dyDescent="0.2">
      <c r="A7" s="40" t="s">
        <v>629</v>
      </c>
      <c r="B7" s="358"/>
      <c r="C7" s="47" t="s">
        <v>77</v>
      </c>
      <c r="D7" s="40"/>
      <c r="E7" s="48"/>
      <c r="F7" s="48"/>
      <c r="G7" s="21"/>
    </row>
    <row r="8" spans="1:7" ht="20.100000000000001" customHeight="1" x14ac:dyDescent="0.2">
      <c r="A8" s="40"/>
      <c r="B8" s="358"/>
      <c r="C8" s="47"/>
      <c r="D8" s="40"/>
      <c r="E8" s="48"/>
      <c r="F8" s="48"/>
      <c r="G8" s="21"/>
    </row>
    <row r="9" spans="1:7" ht="20.100000000000001" customHeight="1" x14ac:dyDescent="0.2">
      <c r="A9" s="40"/>
      <c r="B9" s="358"/>
      <c r="C9" s="47" t="s">
        <v>63</v>
      </c>
      <c r="D9" s="40" t="s">
        <v>7</v>
      </c>
      <c r="E9" s="48"/>
      <c r="F9" s="48"/>
      <c r="G9" s="21">
        <v>50000</v>
      </c>
    </row>
    <row r="10" spans="1:7" ht="20.100000000000001" customHeight="1" x14ac:dyDescent="0.2">
      <c r="A10" s="40"/>
      <c r="B10" s="358"/>
      <c r="C10" s="47"/>
      <c r="D10" s="40"/>
      <c r="E10" s="48"/>
      <c r="F10" s="48"/>
      <c r="G10" s="21"/>
    </row>
    <row r="11" spans="1:7" ht="20.100000000000001" customHeight="1" x14ac:dyDescent="0.2">
      <c r="A11" s="40"/>
      <c r="B11" s="358"/>
      <c r="C11" s="47" t="s">
        <v>393</v>
      </c>
      <c r="D11" s="40" t="s">
        <v>6</v>
      </c>
      <c r="E11" s="48">
        <f>G9</f>
        <v>50000</v>
      </c>
      <c r="F11" s="64"/>
      <c r="G11" s="21"/>
    </row>
    <row r="12" spans="1:7" ht="20.100000000000001" customHeight="1" x14ac:dyDescent="0.2">
      <c r="A12" s="40"/>
      <c r="B12" s="358"/>
      <c r="C12" s="58" t="s">
        <v>394</v>
      </c>
      <c r="D12" s="40"/>
      <c r="E12" s="48"/>
      <c r="F12" s="48"/>
      <c r="G12" s="21"/>
    </row>
    <row r="13" spans="1:7" ht="20.100000000000001" customHeight="1" x14ac:dyDescent="0.2">
      <c r="A13" s="40"/>
      <c r="B13" s="358"/>
      <c r="C13" s="47"/>
      <c r="D13" s="40"/>
      <c r="E13" s="48"/>
      <c r="F13" s="48"/>
      <c r="G13" s="21"/>
    </row>
    <row r="14" spans="1:7" ht="20.100000000000001" customHeight="1" x14ac:dyDescent="0.2">
      <c r="A14" s="40"/>
      <c r="B14" s="358"/>
      <c r="C14" s="47"/>
      <c r="D14" s="40"/>
      <c r="E14" s="48"/>
      <c r="F14" s="48"/>
      <c r="G14" s="21"/>
    </row>
    <row r="15" spans="1:7" ht="20.100000000000001" customHeight="1" x14ac:dyDescent="0.2">
      <c r="A15" s="40"/>
      <c r="B15" s="358"/>
      <c r="C15" s="47"/>
      <c r="D15" s="40"/>
      <c r="E15" s="48"/>
      <c r="F15" s="48"/>
      <c r="G15" s="21"/>
    </row>
    <row r="16" spans="1:7" ht="20.100000000000001" customHeight="1" x14ac:dyDescent="0.2">
      <c r="A16" s="40"/>
      <c r="B16" s="358"/>
      <c r="C16" s="47"/>
      <c r="D16" s="40"/>
      <c r="E16" s="48"/>
      <c r="F16" s="48"/>
      <c r="G16" s="21"/>
    </row>
    <row r="17" spans="1:7" ht="20.100000000000001" customHeight="1" x14ac:dyDescent="0.2">
      <c r="A17" s="40"/>
      <c r="B17" s="358"/>
      <c r="C17" s="47"/>
      <c r="D17" s="40"/>
      <c r="E17" s="48"/>
      <c r="F17" s="48"/>
      <c r="G17" s="21"/>
    </row>
    <row r="18" spans="1:7" ht="20.100000000000001" customHeight="1" x14ac:dyDescent="0.2">
      <c r="A18" s="40"/>
      <c r="B18" s="358"/>
      <c r="C18" s="47"/>
      <c r="D18" s="40"/>
      <c r="E18" s="48"/>
      <c r="F18" s="48"/>
      <c r="G18" s="21"/>
    </row>
    <row r="19" spans="1:7" ht="20.100000000000001" customHeight="1" x14ac:dyDescent="0.2">
      <c r="A19" s="40"/>
      <c r="B19" s="358"/>
      <c r="C19" s="47"/>
      <c r="D19" s="40"/>
      <c r="E19" s="48"/>
      <c r="F19" s="48"/>
      <c r="G19" s="21"/>
    </row>
    <row r="20" spans="1:7" ht="20.100000000000001" customHeight="1" x14ac:dyDescent="0.2">
      <c r="A20" s="40"/>
      <c r="B20" s="358"/>
      <c r="C20" s="47"/>
      <c r="D20" s="40"/>
      <c r="E20" s="48"/>
      <c r="F20" s="48"/>
      <c r="G20" s="21"/>
    </row>
    <row r="21" spans="1:7" ht="20.100000000000001" customHeight="1" x14ac:dyDescent="0.2">
      <c r="A21" s="40"/>
      <c r="B21" s="358"/>
      <c r="C21" s="47"/>
      <c r="D21" s="40"/>
      <c r="E21" s="48"/>
      <c r="F21" s="48"/>
      <c r="G21" s="21"/>
    </row>
    <row r="22" spans="1:7" ht="20.100000000000001" customHeight="1" x14ac:dyDescent="0.2">
      <c r="A22" s="40"/>
      <c r="B22" s="358"/>
      <c r="C22" s="47"/>
      <c r="D22" s="40"/>
      <c r="E22" s="48"/>
      <c r="F22" s="48"/>
      <c r="G22" s="21"/>
    </row>
    <row r="23" spans="1:7" ht="20.100000000000001" customHeight="1" x14ac:dyDescent="0.2">
      <c r="A23" s="40"/>
      <c r="B23" s="358"/>
      <c r="C23" s="47"/>
      <c r="D23" s="40"/>
      <c r="E23" s="48"/>
      <c r="F23" s="48"/>
      <c r="G23" s="21"/>
    </row>
    <row r="24" spans="1:7" ht="20.100000000000001" customHeight="1" x14ac:dyDescent="0.2">
      <c r="A24" s="40"/>
      <c r="B24" s="358"/>
      <c r="C24" s="47"/>
      <c r="D24" s="40"/>
      <c r="E24" s="48"/>
      <c r="F24" s="48"/>
      <c r="G24" s="21"/>
    </row>
    <row r="25" spans="1:7" ht="20.100000000000001" customHeight="1" x14ac:dyDescent="0.2">
      <c r="A25" s="358"/>
      <c r="B25" s="358"/>
      <c r="C25" s="47"/>
      <c r="D25" s="358"/>
      <c r="E25" s="48"/>
      <c r="F25" s="48"/>
      <c r="G25" s="21"/>
    </row>
    <row r="26" spans="1:7" ht="20.100000000000001" customHeight="1" x14ac:dyDescent="0.2">
      <c r="A26" s="358"/>
      <c r="B26" s="358"/>
      <c r="C26" s="47"/>
      <c r="D26" s="358"/>
      <c r="E26" s="48"/>
      <c r="F26" s="48"/>
      <c r="G26" s="21"/>
    </row>
    <row r="27" spans="1:7" ht="20.100000000000001" customHeight="1" x14ac:dyDescent="0.2">
      <c r="A27" s="358"/>
      <c r="B27" s="358"/>
      <c r="C27" s="47"/>
      <c r="D27" s="358"/>
      <c r="E27" s="48"/>
      <c r="F27" s="48"/>
      <c r="G27" s="21"/>
    </row>
    <row r="28" spans="1:7" ht="20.100000000000001" customHeight="1" x14ac:dyDescent="0.2">
      <c r="A28" s="358"/>
      <c r="B28" s="358"/>
      <c r="C28" s="47"/>
      <c r="D28" s="358"/>
      <c r="E28" s="48"/>
      <c r="F28" s="48"/>
      <c r="G28" s="21"/>
    </row>
    <row r="29" spans="1:7" ht="20.100000000000001" customHeight="1" x14ac:dyDescent="0.2">
      <c r="A29" s="358"/>
      <c r="B29" s="358"/>
      <c r="C29" s="47"/>
      <c r="D29" s="358"/>
      <c r="E29" s="48"/>
      <c r="F29" s="48"/>
      <c r="G29" s="21"/>
    </row>
    <row r="30" spans="1:7" ht="20.100000000000001" customHeight="1" x14ac:dyDescent="0.2">
      <c r="A30" s="358"/>
      <c r="B30" s="358"/>
      <c r="C30" s="47"/>
      <c r="D30" s="358"/>
      <c r="E30" s="48"/>
      <c r="F30" s="48"/>
      <c r="G30" s="21"/>
    </row>
    <row r="31" spans="1:7" ht="20.100000000000001" customHeight="1" x14ac:dyDescent="0.2">
      <c r="A31" s="358"/>
      <c r="B31" s="358"/>
      <c r="C31" s="47"/>
      <c r="D31" s="358"/>
      <c r="E31" s="48"/>
      <c r="F31" s="48"/>
      <c r="G31" s="21"/>
    </row>
    <row r="32" spans="1:7" ht="20.100000000000001" customHeight="1" x14ac:dyDescent="0.2">
      <c r="A32" s="358"/>
      <c r="B32" s="358"/>
      <c r="C32" s="47"/>
      <c r="D32" s="358"/>
      <c r="E32" s="48"/>
      <c r="F32" s="48"/>
      <c r="G32" s="21"/>
    </row>
    <row r="33" spans="1:7" ht="20.100000000000001" customHeight="1" x14ac:dyDescent="0.2">
      <c r="A33" s="358"/>
      <c r="B33" s="358"/>
      <c r="C33" s="47"/>
      <c r="D33" s="358"/>
      <c r="E33" s="48"/>
      <c r="F33" s="48"/>
      <c r="G33" s="21"/>
    </row>
    <row r="34" spans="1:7" ht="20.100000000000001" customHeight="1" x14ac:dyDescent="0.2">
      <c r="A34" s="358"/>
      <c r="B34" s="358"/>
      <c r="C34" s="47"/>
      <c r="D34" s="358"/>
      <c r="E34" s="48"/>
      <c r="F34" s="48"/>
      <c r="G34" s="21"/>
    </row>
    <row r="35" spans="1:7" ht="20.100000000000001" customHeight="1" x14ac:dyDescent="0.2">
      <c r="A35" s="358"/>
      <c r="B35" s="358"/>
      <c r="C35" s="47"/>
      <c r="D35" s="358"/>
      <c r="E35" s="48"/>
      <c r="F35" s="48"/>
      <c r="G35" s="21"/>
    </row>
    <row r="36" spans="1:7" ht="20.100000000000001" customHeight="1" x14ac:dyDescent="0.2">
      <c r="A36" s="358"/>
      <c r="B36" s="358"/>
      <c r="C36" s="47"/>
      <c r="D36" s="358"/>
      <c r="E36" s="48"/>
      <c r="F36" s="48"/>
      <c r="G36" s="21"/>
    </row>
    <row r="37" spans="1:7" ht="20.100000000000001" customHeight="1" x14ac:dyDescent="0.2">
      <c r="A37" s="358"/>
      <c r="B37" s="358"/>
      <c r="C37" s="47"/>
      <c r="D37" s="358"/>
      <c r="E37" s="48"/>
      <c r="F37" s="48"/>
      <c r="G37" s="21"/>
    </row>
    <row r="38" spans="1:7" ht="20.100000000000001" customHeight="1" x14ac:dyDescent="0.2">
      <c r="A38" s="358"/>
      <c r="B38" s="358"/>
      <c r="C38" s="47"/>
      <c r="D38" s="358"/>
      <c r="E38" s="48"/>
      <c r="F38" s="48"/>
      <c r="G38" s="21"/>
    </row>
    <row r="39" spans="1:7" ht="20.100000000000001" customHeight="1" x14ac:dyDescent="0.2">
      <c r="A39" s="358"/>
      <c r="B39" s="358"/>
      <c r="C39" s="47"/>
      <c r="D39" s="358"/>
      <c r="E39" s="48"/>
      <c r="F39" s="48"/>
      <c r="G39" s="21"/>
    </row>
    <row r="40" spans="1:7" ht="20.100000000000001" customHeight="1" x14ac:dyDescent="0.2">
      <c r="A40" s="40"/>
      <c r="B40" s="358"/>
      <c r="C40" s="47"/>
      <c r="D40" s="40"/>
      <c r="E40" s="48"/>
      <c r="F40" s="48"/>
      <c r="G40" s="21"/>
    </row>
    <row r="41" spans="1:7" ht="20.100000000000001" customHeight="1" x14ac:dyDescent="0.2">
      <c r="A41" s="40"/>
      <c r="B41" s="358"/>
      <c r="C41" s="47"/>
      <c r="D41" s="40"/>
      <c r="E41" s="48"/>
      <c r="F41" s="48"/>
      <c r="G41" s="21"/>
    </row>
    <row r="42" spans="1:7" ht="20.100000000000001" customHeight="1" x14ac:dyDescent="0.2">
      <c r="A42" s="40"/>
      <c r="B42" s="358"/>
      <c r="C42" s="47"/>
      <c r="D42" s="40"/>
      <c r="E42" s="48"/>
      <c r="F42" s="48"/>
      <c r="G42" s="21"/>
    </row>
    <row r="43" spans="1:7" ht="20.100000000000001" customHeight="1" x14ac:dyDescent="0.2">
      <c r="A43" s="40"/>
      <c r="B43" s="358"/>
      <c r="C43" s="47"/>
      <c r="D43" s="40"/>
      <c r="E43" s="48"/>
      <c r="F43" s="48"/>
      <c r="G43" s="21"/>
    </row>
    <row r="44" spans="1:7" ht="20.100000000000001" customHeight="1" x14ac:dyDescent="0.2">
      <c r="A44" s="40"/>
      <c r="B44" s="358"/>
      <c r="C44" s="47"/>
      <c r="D44" s="40"/>
      <c r="E44" s="48"/>
      <c r="F44" s="48"/>
      <c r="G44" s="21"/>
    </row>
    <row r="45" spans="1:7" ht="20.100000000000001" customHeight="1" x14ac:dyDescent="0.2">
      <c r="A45" s="40"/>
      <c r="B45" s="358"/>
      <c r="C45" s="47"/>
      <c r="D45" s="40"/>
      <c r="E45" s="48"/>
      <c r="F45" s="48"/>
      <c r="G45" s="21"/>
    </row>
    <row r="46" spans="1:7" ht="20.100000000000001" customHeight="1" x14ac:dyDescent="0.2">
      <c r="A46" s="40"/>
      <c r="B46" s="358"/>
      <c r="C46" s="47"/>
      <c r="D46" s="40"/>
      <c r="E46" s="48"/>
      <c r="F46" s="48"/>
      <c r="G46" s="21"/>
    </row>
    <row r="47" spans="1:7" ht="20.100000000000001" customHeight="1" x14ac:dyDescent="0.2">
      <c r="A47" s="40"/>
      <c r="B47" s="358"/>
      <c r="C47" s="47"/>
      <c r="D47" s="40"/>
      <c r="E47" s="48"/>
      <c r="F47" s="48"/>
      <c r="G47" s="21"/>
    </row>
    <row r="48" spans="1:7" ht="20.100000000000001" customHeight="1" x14ac:dyDescent="0.2">
      <c r="A48" s="40"/>
      <c r="B48" s="358"/>
      <c r="C48" s="47"/>
      <c r="D48" s="40"/>
      <c r="E48" s="48"/>
      <c r="F48" s="48"/>
      <c r="G48" s="21"/>
    </row>
    <row r="49" spans="1:7" ht="20.100000000000001" customHeight="1" x14ac:dyDescent="0.2">
      <c r="A49" s="40"/>
      <c r="B49" s="358"/>
      <c r="C49" s="47"/>
      <c r="D49" s="40"/>
      <c r="E49" s="48"/>
      <c r="F49" s="48"/>
      <c r="G49" s="21"/>
    </row>
    <row r="50" spans="1:7" ht="20.100000000000001" customHeight="1" x14ac:dyDescent="0.2">
      <c r="A50" s="40"/>
      <c r="B50" s="358"/>
      <c r="C50" s="47"/>
      <c r="D50" s="40"/>
      <c r="E50" s="48"/>
      <c r="F50" s="48"/>
      <c r="G50" s="21"/>
    </row>
    <row r="51" spans="1:7" ht="20.100000000000001" customHeight="1" x14ac:dyDescent="0.2">
      <c r="A51" s="40"/>
      <c r="B51" s="358"/>
      <c r="C51" s="47"/>
      <c r="D51" s="40"/>
      <c r="E51" s="48"/>
      <c r="F51" s="48"/>
      <c r="G51" s="21"/>
    </row>
    <row r="52" spans="1:7" ht="20.100000000000001" customHeight="1" x14ac:dyDescent="0.2">
      <c r="A52" s="40"/>
      <c r="B52" s="358"/>
      <c r="C52" s="47"/>
      <c r="D52" s="40"/>
      <c r="E52" s="48"/>
      <c r="F52" s="48"/>
      <c r="G52" s="21"/>
    </row>
    <row r="53" spans="1:7" ht="20.100000000000001" customHeight="1" x14ac:dyDescent="0.2">
      <c r="A53" s="40"/>
      <c r="B53" s="358"/>
      <c r="C53" s="47"/>
      <c r="D53" s="40"/>
      <c r="E53" s="48"/>
      <c r="F53" s="48"/>
      <c r="G53" s="21"/>
    </row>
    <row r="54" spans="1:7" ht="20.100000000000001" customHeight="1" x14ac:dyDescent="0.2">
      <c r="A54" s="40"/>
      <c r="B54" s="358"/>
      <c r="C54" s="47"/>
      <c r="D54" s="40"/>
      <c r="E54" s="48"/>
      <c r="F54" s="48"/>
      <c r="G54" s="21"/>
    </row>
    <row r="55" spans="1:7" ht="20.100000000000001" customHeight="1" x14ac:dyDescent="0.2">
      <c r="A55" s="40"/>
      <c r="B55" s="358"/>
      <c r="C55" s="47"/>
      <c r="D55" s="40"/>
      <c r="E55" s="48"/>
      <c r="F55" s="48"/>
      <c r="G55" s="21"/>
    </row>
    <row r="56" spans="1:7" ht="20.100000000000001" customHeight="1" x14ac:dyDescent="0.2">
      <c r="A56" s="40"/>
      <c r="B56" s="358"/>
      <c r="C56" s="47"/>
      <c r="D56" s="40"/>
      <c r="E56" s="48"/>
      <c r="F56" s="48"/>
      <c r="G56" s="21"/>
    </row>
    <row r="57" spans="1:7" ht="20.100000000000001" customHeight="1" x14ac:dyDescent="0.2">
      <c r="A57" s="40"/>
      <c r="B57" s="358"/>
      <c r="C57" s="47"/>
      <c r="D57" s="40"/>
      <c r="E57" s="48"/>
      <c r="F57" s="48"/>
      <c r="G57" s="21"/>
    </row>
    <row r="58" spans="1:7" ht="20.100000000000001" customHeight="1" x14ac:dyDescent="0.2">
      <c r="A58" s="40"/>
      <c r="B58" s="358"/>
      <c r="C58" s="47"/>
      <c r="D58" s="40"/>
      <c r="E58" s="48"/>
      <c r="F58" s="48"/>
      <c r="G58" s="21"/>
    </row>
    <row r="60" spans="1:7" s="7" customFormat="1" ht="20.100000000000001" customHeight="1" x14ac:dyDescent="0.2">
      <c r="A60" s="454" t="s">
        <v>14</v>
      </c>
      <c r="B60" s="455"/>
      <c r="C60" s="456"/>
      <c r="D60" s="456"/>
      <c r="E60" s="456"/>
      <c r="F60" s="457"/>
      <c r="G60" s="53"/>
    </row>
    <row r="61" spans="1:7" x14ac:dyDescent="0.2">
      <c r="A61" s="1"/>
      <c r="B61" s="1"/>
    </row>
    <row r="102" spans="5:5" x14ac:dyDescent="0.2">
      <c r="E102" s="9"/>
    </row>
  </sheetData>
  <mergeCells count="1">
    <mergeCell ref="A60:F60"/>
  </mergeCells>
  <pageMargins left="0.7" right="0.7" top="0.75" bottom="0.75" header="0.3" footer="0.3"/>
  <pageSetup paperSize="9" scale="63" firstPageNumber="30" fitToHeight="0" orientation="portrait" horizontalDpi="300" verticalDpi="300" r:id="rId1"/>
  <headerFooter alignWithMargins="0">
    <oddFooter>&amp;C&amp;P</oddFooter>
  </headerFooter>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tabColor theme="3" tint="0.39997558519241921"/>
    <pageSetUpPr fitToPage="1"/>
  </sheetPr>
  <dimension ref="A1:G102"/>
  <sheetViews>
    <sheetView view="pageBreakPreview" topLeftCell="A43" zoomScale="90" zoomScaleNormal="130" zoomScaleSheetLayoutView="90" zoomScalePageLayoutView="130" workbookViewId="0">
      <selection activeCell="L59" sqref="L59"/>
    </sheetView>
  </sheetViews>
  <sheetFormatPr defaultColWidth="9.140625" defaultRowHeight="12" x14ac:dyDescent="0.2"/>
  <cols>
    <col min="1" max="2" width="7.7109375" style="2" customWidth="1"/>
    <col min="3" max="3" width="75.7109375" style="2" customWidth="1"/>
    <col min="4" max="4" width="8.7109375" style="3" customWidth="1"/>
    <col min="5" max="5" width="10.7109375" style="3" customWidth="1"/>
    <col min="6" max="6" width="15.7109375" style="5" customWidth="1"/>
    <col min="7" max="7" width="15.7109375" style="8" customWidth="1"/>
    <col min="8" max="16384" width="9.140625" style="2"/>
  </cols>
  <sheetData>
    <row r="1" spans="1:7" s="6" customFormat="1" ht="17.25" customHeight="1" x14ac:dyDescent="0.2">
      <c r="A1" s="171" t="s">
        <v>0</v>
      </c>
      <c r="B1" s="171" t="s">
        <v>657</v>
      </c>
      <c r="C1" s="172" t="s">
        <v>1</v>
      </c>
      <c r="D1" s="173" t="s">
        <v>2</v>
      </c>
      <c r="E1" s="173" t="s">
        <v>9</v>
      </c>
      <c r="F1" s="174" t="s">
        <v>3</v>
      </c>
      <c r="G1" s="175" t="s">
        <v>68</v>
      </c>
    </row>
    <row r="2" spans="1:7" s="6" customFormat="1" ht="16.5" x14ac:dyDescent="0.2">
      <c r="A2" s="220"/>
      <c r="B2" s="220"/>
      <c r="C2" s="221"/>
      <c r="D2" s="222"/>
      <c r="E2" s="222"/>
      <c r="F2" s="223"/>
      <c r="G2" s="224"/>
    </row>
    <row r="3" spans="1:7" s="6" customFormat="1" ht="15" customHeight="1" x14ac:dyDescent="0.3">
      <c r="A3" s="176"/>
      <c r="B3" s="176"/>
      <c r="C3" s="177"/>
      <c r="D3" s="177"/>
      <c r="E3" s="177"/>
      <c r="F3" s="178"/>
      <c r="G3" s="179"/>
    </row>
    <row r="4" spans="1:7" ht="20.100000000000001" customHeight="1" x14ac:dyDescent="0.2">
      <c r="A4" s="54"/>
      <c r="B4" s="15"/>
      <c r="C4" s="14"/>
      <c r="D4" s="15"/>
      <c r="E4" s="16"/>
      <c r="F4" s="16"/>
      <c r="G4" s="17"/>
    </row>
    <row r="5" spans="1:7" ht="20.100000000000001" customHeight="1" x14ac:dyDescent="0.2">
      <c r="A5" s="55" t="s">
        <v>659</v>
      </c>
      <c r="B5" s="55"/>
      <c r="C5" s="56" t="s">
        <v>660</v>
      </c>
      <c r="D5" s="358"/>
      <c r="E5" s="48"/>
      <c r="F5" s="48"/>
      <c r="G5" s="21"/>
    </row>
    <row r="6" spans="1:7" ht="20.100000000000001" customHeight="1" x14ac:dyDescent="0.2">
      <c r="A6" s="358"/>
      <c r="B6" s="358"/>
      <c r="C6" s="47"/>
      <c r="D6" s="358"/>
      <c r="E6" s="48"/>
      <c r="F6" s="48"/>
      <c r="G6" s="21"/>
    </row>
    <row r="7" spans="1:7" ht="20.100000000000001" customHeight="1" x14ac:dyDescent="0.2">
      <c r="A7" s="358" t="s">
        <v>661</v>
      </c>
      <c r="B7" s="358"/>
      <c r="C7" s="47" t="s">
        <v>662</v>
      </c>
      <c r="D7" s="358" t="s">
        <v>17</v>
      </c>
      <c r="E7" s="49">
        <v>8</v>
      </c>
      <c r="F7" s="48"/>
      <c r="G7" s="21"/>
    </row>
    <row r="8" spans="1:7" ht="20.100000000000001" customHeight="1" x14ac:dyDescent="0.2">
      <c r="A8" s="358"/>
      <c r="B8" s="358"/>
      <c r="C8" s="47"/>
      <c r="D8" s="358"/>
      <c r="E8" s="48"/>
      <c r="F8" s="48"/>
      <c r="G8" s="21"/>
    </row>
    <row r="9" spans="1:7" ht="20.100000000000001" customHeight="1" x14ac:dyDescent="0.2">
      <c r="A9" s="358"/>
      <c r="B9" s="358"/>
      <c r="C9" s="58"/>
      <c r="D9" s="358"/>
      <c r="E9" s="48"/>
      <c r="F9" s="48"/>
      <c r="G9" s="21"/>
    </row>
    <row r="10" spans="1:7" ht="20.100000000000001" customHeight="1" x14ac:dyDescent="0.2">
      <c r="A10" s="418"/>
      <c r="B10" s="418"/>
      <c r="C10" s="58"/>
      <c r="D10" s="418"/>
      <c r="E10" s="48"/>
      <c r="F10" s="48"/>
      <c r="G10" s="21"/>
    </row>
    <row r="11" spans="1:7" ht="20.100000000000001" customHeight="1" x14ac:dyDescent="0.3">
      <c r="A11" s="358"/>
      <c r="B11" s="358"/>
      <c r="C11" s="380"/>
      <c r="D11" s="26"/>
      <c r="E11" s="28"/>
      <c r="F11" s="208"/>
      <c r="G11" s="29"/>
    </row>
    <row r="12" spans="1:7" ht="20.100000000000001" customHeight="1" x14ac:dyDescent="0.2">
      <c r="A12" s="358"/>
      <c r="B12" s="358"/>
      <c r="C12" s="47"/>
      <c r="D12" s="358"/>
      <c r="E12" s="48"/>
      <c r="F12" s="48"/>
      <c r="G12" s="21"/>
    </row>
    <row r="13" spans="1:7" ht="20.100000000000001" customHeight="1" x14ac:dyDescent="0.2">
      <c r="A13" s="358"/>
      <c r="B13" s="358"/>
      <c r="C13" s="47"/>
      <c r="D13" s="358"/>
      <c r="E13" s="48"/>
      <c r="F13" s="48"/>
      <c r="G13" s="21"/>
    </row>
    <row r="14" spans="1:7" ht="20.100000000000001" customHeight="1" x14ac:dyDescent="0.2">
      <c r="A14" s="358"/>
      <c r="B14" s="358"/>
      <c r="C14" s="47"/>
      <c r="D14" s="358"/>
      <c r="E14" s="48"/>
      <c r="F14" s="48"/>
      <c r="G14" s="21"/>
    </row>
    <row r="15" spans="1:7" ht="20.100000000000001" customHeight="1" x14ac:dyDescent="0.2">
      <c r="A15" s="358"/>
      <c r="B15" s="358"/>
      <c r="C15" s="47"/>
      <c r="D15" s="358"/>
      <c r="E15" s="48"/>
      <c r="F15" s="48"/>
      <c r="G15" s="21"/>
    </row>
    <row r="16" spans="1:7" ht="20.100000000000001" customHeight="1" x14ac:dyDescent="0.2">
      <c r="A16" s="358"/>
      <c r="B16" s="358"/>
      <c r="C16" s="47"/>
      <c r="D16" s="358"/>
      <c r="E16" s="48"/>
      <c r="F16" s="48"/>
      <c r="G16" s="21"/>
    </row>
    <row r="17" spans="1:7" ht="20.100000000000001" customHeight="1" x14ac:dyDescent="0.2">
      <c r="A17" s="358"/>
      <c r="B17" s="358"/>
      <c r="C17" s="47"/>
      <c r="D17" s="358"/>
      <c r="E17" s="48"/>
      <c r="F17" s="48"/>
      <c r="G17" s="21"/>
    </row>
    <row r="18" spans="1:7" ht="20.100000000000001" customHeight="1" x14ac:dyDescent="0.2">
      <c r="A18" s="358"/>
      <c r="B18" s="358"/>
      <c r="C18" s="47"/>
      <c r="D18" s="358"/>
      <c r="E18" s="48"/>
      <c r="F18" s="48"/>
      <c r="G18" s="21"/>
    </row>
    <row r="19" spans="1:7" ht="20.100000000000001" customHeight="1" x14ac:dyDescent="0.2">
      <c r="A19" s="358"/>
      <c r="B19" s="358"/>
      <c r="C19" s="47"/>
      <c r="D19" s="358"/>
      <c r="E19" s="48"/>
      <c r="F19" s="48"/>
      <c r="G19" s="21"/>
    </row>
    <row r="20" spans="1:7" ht="20.100000000000001" customHeight="1" x14ac:dyDescent="0.2">
      <c r="A20" s="358"/>
      <c r="B20" s="358"/>
      <c r="C20" s="47"/>
      <c r="D20" s="358"/>
      <c r="E20" s="48"/>
      <c r="F20" s="48"/>
      <c r="G20" s="21"/>
    </row>
    <row r="21" spans="1:7" ht="20.100000000000001" customHeight="1" x14ac:dyDescent="0.2">
      <c r="A21" s="358"/>
      <c r="B21" s="358"/>
      <c r="C21" s="47"/>
      <c r="D21" s="358"/>
      <c r="E21" s="48"/>
      <c r="F21" s="48"/>
      <c r="G21" s="21"/>
    </row>
    <row r="22" spans="1:7" ht="20.100000000000001" customHeight="1" x14ac:dyDescent="0.2">
      <c r="A22" s="358"/>
      <c r="B22" s="358"/>
      <c r="C22" s="47"/>
      <c r="D22" s="358"/>
      <c r="E22" s="48"/>
      <c r="F22" s="48"/>
      <c r="G22" s="21"/>
    </row>
    <row r="23" spans="1:7" ht="20.100000000000001" customHeight="1" x14ac:dyDescent="0.2">
      <c r="A23" s="358"/>
      <c r="B23" s="358"/>
      <c r="C23" s="47"/>
      <c r="D23" s="358"/>
      <c r="E23" s="48"/>
      <c r="F23" s="48"/>
      <c r="G23" s="21"/>
    </row>
    <row r="24" spans="1:7" ht="20.100000000000001" customHeight="1" x14ac:dyDescent="0.2">
      <c r="A24" s="358"/>
      <c r="B24" s="358"/>
      <c r="C24" s="47"/>
      <c r="D24" s="358"/>
      <c r="E24" s="48"/>
      <c r="F24" s="48"/>
      <c r="G24" s="21"/>
    </row>
    <row r="25" spans="1:7" ht="20.100000000000001" customHeight="1" x14ac:dyDescent="0.2">
      <c r="A25" s="358"/>
      <c r="B25" s="358"/>
      <c r="C25" s="47"/>
      <c r="D25" s="358"/>
      <c r="E25" s="48"/>
      <c r="F25" s="48"/>
      <c r="G25" s="21"/>
    </row>
    <row r="26" spans="1:7" ht="20.100000000000001" customHeight="1" x14ac:dyDescent="0.2">
      <c r="A26" s="358"/>
      <c r="B26" s="358"/>
      <c r="C26" s="47"/>
      <c r="D26" s="358"/>
      <c r="E26" s="48"/>
      <c r="F26" s="48"/>
      <c r="G26" s="21"/>
    </row>
    <row r="27" spans="1:7" ht="20.100000000000001" customHeight="1" x14ac:dyDescent="0.2">
      <c r="A27" s="358"/>
      <c r="B27" s="358"/>
      <c r="C27" s="47"/>
      <c r="D27" s="358"/>
      <c r="E27" s="48"/>
      <c r="F27" s="48"/>
      <c r="G27" s="21"/>
    </row>
    <row r="28" spans="1:7" ht="20.100000000000001" customHeight="1" x14ac:dyDescent="0.2">
      <c r="A28" s="358"/>
      <c r="B28" s="358"/>
      <c r="C28" s="47"/>
      <c r="D28" s="358"/>
      <c r="E28" s="48"/>
      <c r="F28" s="48"/>
      <c r="G28" s="21"/>
    </row>
    <row r="29" spans="1:7" ht="20.100000000000001" customHeight="1" x14ac:dyDescent="0.2">
      <c r="A29" s="358"/>
      <c r="B29" s="358"/>
      <c r="C29" s="47"/>
      <c r="D29" s="358"/>
      <c r="E29" s="48"/>
      <c r="F29" s="48"/>
      <c r="G29" s="21"/>
    </row>
    <row r="30" spans="1:7" ht="20.100000000000001" customHeight="1" x14ac:dyDescent="0.2">
      <c r="A30" s="358"/>
      <c r="B30" s="358"/>
      <c r="C30" s="47"/>
      <c r="D30" s="358"/>
      <c r="E30" s="48"/>
      <c r="F30" s="48"/>
      <c r="G30" s="21"/>
    </row>
    <row r="31" spans="1:7" ht="20.100000000000001" customHeight="1" x14ac:dyDescent="0.2">
      <c r="A31" s="358"/>
      <c r="B31" s="358"/>
      <c r="C31" s="47"/>
      <c r="D31" s="358"/>
      <c r="E31" s="48"/>
      <c r="F31" s="48"/>
      <c r="G31" s="21"/>
    </row>
    <row r="32" spans="1:7" ht="20.100000000000001" customHeight="1" x14ac:dyDescent="0.2">
      <c r="A32" s="358"/>
      <c r="B32" s="358"/>
      <c r="C32" s="47"/>
      <c r="D32" s="358"/>
      <c r="E32" s="48"/>
      <c r="F32" s="48"/>
      <c r="G32" s="21"/>
    </row>
    <row r="33" spans="1:7" ht="20.100000000000001" customHeight="1" x14ac:dyDescent="0.2">
      <c r="A33" s="358"/>
      <c r="B33" s="358"/>
      <c r="C33" s="47"/>
      <c r="D33" s="358"/>
      <c r="E33" s="48"/>
      <c r="F33" s="48"/>
      <c r="G33" s="21"/>
    </row>
    <row r="34" spans="1:7" ht="20.100000000000001" customHeight="1" x14ac:dyDescent="0.2">
      <c r="A34" s="358"/>
      <c r="B34" s="358"/>
      <c r="C34" s="47"/>
      <c r="D34" s="358"/>
      <c r="E34" s="48"/>
      <c r="F34" s="48"/>
      <c r="G34" s="21"/>
    </row>
    <row r="35" spans="1:7" ht="20.100000000000001" customHeight="1" x14ac:dyDescent="0.2">
      <c r="A35" s="358"/>
      <c r="B35" s="358"/>
      <c r="C35" s="47"/>
      <c r="D35" s="358"/>
      <c r="E35" s="48"/>
      <c r="F35" s="48"/>
      <c r="G35" s="21"/>
    </row>
    <row r="36" spans="1:7" ht="20.100000000000001" customHeight="1" x14ac:dyDescent="0.2">
      <c r="A36" s="358"/>
      <c r="B36" s="358"/>
      <c r="C36" s="47"/>
      <c r="D36" s="358"/>
      <c r="E36" s="48"/>
      <c r="F36" s="48"/>
      <c r="G36" s="21"/>
    </row>
    <row r="37" spans="1:7" ht="20.100000000000001" customHeight="1" x14ac:dyDescent="0.2">
      <c r="A37" s="358"/>
      <c r="B37" s="358"/>
      <c r="C37" s="47"/>
      <c r="D37" s="358"/>
      <c r="E37" s="48"/>
      <c r="F37" s="48"/>
      <c r="G37" s="21"/>
    </row>
    <row r="38" spans="1:7" ht="20.100000000000001" customHeight="1" x14ac:dyDescent="0.2">
      <c r="A38" s="358"/>
      <c r="B38" s="358"/>
      <c r="C38" s="47"/>
      <c r="D38" s="358"/>
      <c r="E38" s="48"/>
      <c r="F38" s="48"/>
      <c r="G38" s="21"/>
    </row>
    <row r="39" spans="1:7" ht="20.100000000000001" customHeight="1" x14ac:dyDescent="0.2">
      <c r="A39" s="358"/>
      <c r="B39" s="358"/>
      <c r="C39" s="47"/>
      <c r="D39" s="358"/>
      <c r="E39" s="48"/>
      <c r="F39" s="48"/>
      <c r="G39" s="21"/>
    </row>
    <row r="40" spans="1:7" ht="20.100000000000001" customHeight="1" x14ac:dyDescent="0.2">
      <c r="A40" s="358"/>
      <c r="B40" s="358"/>
      <c r="C40" s="47"/>
      <c r="D40" s="358"/>
      <c r="E40" s="48"/>
      <c r="F40" s="48"/>
      <c r="G40" s="21"/>
    </row>
    <row r="41" spans="1:7" ht="20.100000000000001" customHeight="1" x14ac:dyDescent="0.2">
      <c r="A41" s="358"/>
      <c r="B41" s="358"/>
      <c r="C41" s="47"/>
      <c r="D41" s="358"/>
      <c r="E41" s="48"/>
      <c r="F41" s="48"/>
      <c r="G41" s="21"/>
    </row>
    <row r="42" spans="1:7" ht="20.100000000000001" customHeight="1" x14ac:dyDescent="0.2">
      <c r="A42" s="358"/>
      <c r="B42" s="358"/>
      <c r="C42" s="47"/>
      <c r="D42" s="358"/>
      <c r="E42" s="48"/>
      <c r="F42" s="48"/>
      <c r="G42" s="21"/>
    </row>
    <row r="43" spans="1:7" ht="20.100000000000001" customHeight="1" x14ac:dyDescent="0.2">
      <c r="A43" s="358"/>
      <c r="B43" s="358"/>
      <c r="C43" s="47"/>
      <c r="D43" s="358"/>
      <c r="E43" s="48"/>
      <c r="F43" s="48"/>
      <c r="G43" s="21"/>
    </row>
    <row r="44" spans="1:7" ht="20.100000000000001" customHeight="1" x14ac:dyDescent="0.2">
      <c r="A44" s="358"/>
      <c r="B44" s="358"/>
      <c r="C44" s="47"/>
      <c r="D44" s="358"/>
      <c r="E44" s="48"/>
      <c r="F44" s="48"/>
      <c r="G44" s="21"/>
    </row>
    <row r="45" spans="1:7" ht="20.100000000000001" customHeight="1" x14ac:dyDescent="0.2">
      <c r="A45" s="358"/>
      <c r="B45" s="358"/>
      <c r="C45" s="47"/>
      <c r="D45" s="358"/>
      <c r="E45" s="48"/>
      <c r="F45" s="48"/>
      <c r="G45" s="21"/>
    </row>
    <row r="46" spans="1:7" ht="20.100000000000001" customHeight="1" x14ac:dyDescent="0.2">
      <c r="A46" s="358"/>
      <c r="B46" s="358"/>
      <c r="C46" s="47"/>
      <c r="D46" s="358"/>
      <c r="E46" s="48"/>
      <c r="F46" s="48"/>
      <c r="G46" s="21"/>
    </row>
    <row r="47" spans="1:7" ht="20.100000000000001" customHeight="1" x14ac:dyDescent="0.2">
      <c r="A47" s="358"/>
      <c r="B47" s="358"/>
      <c r="C47" s="47"/>
      <c r="D47" s="358"/>
      <c r="E47" s="48"/>
      <c r="F47" s="48"/>
      <c r="G47" s="21"/>
    </row>
    <row r="48" spans="1:7" ht="20.100000000000001" customHeight="1" x14ac:dyDescent="0.2">
      <c r="A48" s="358"/>
      <c r="B48" s="358"/>
      <c r="C48" s="47"/>
      <c r="D48" s="358"/>
      <c r="E48" s="48"/>
      <c r="F48" s="48"/>
      <c r="G48" s="21"/>
    </row>
    <row r="49" spans="1:7" ht="20.100000000000001" customHeight="1" x14ac:dyDescent="0.2">
      <c r="A49" s="358"/>
      <c r="B49" s="358"/>
      <c r="C49" s="47"/>
      <c r="D49" s="358"/>
      <c r="E49" s="48"/>
      <c r="F49" s="48"/>
      <c r="G49" s="21"/>
    </row>
    <row r="50" spans="1:7" ht="20.100000000000001" customHeight="1" x14ac:dyDescent="0.2">
      <c r="A50" s="358"/>
      <c r="B50" s="358"/>
      <c r="C50" s="47"/>
      <c r="D50" s="358"/>
      <c r="E50" s="48"/>
      <c r="F50" s="48"/>
      <c r="G50" s="21"/>
    </row>
    <row r="51" spans="1:7" ht="20.100000000000001" customHeight="1" x14ac:dyDescent="0.2">
      <c r="A51" s="358"/>
      <c r="B51" s="358"/>
      <c r="C51" s="47"/>
      <c r="D51" s="358"/>
      <c r="E51" s="48"/>
      <c r="F51" s="48"/>
      <c r="G51" s="21"/>
    </row>
    <row r="52" spans="1:7" ht="20.100000000000001" customHeight="1" x14ac:dyDescent="0.2">
      <c r="A52" s="358"/>
      <c r="B52" s="358"/>
      <c r="C52" s="47"/>
      <c r="D52" s="358"/>
      <c r="E52" s="48"/>
      <c r="F52" s="48"/>
      <c r="G52" s="21"/>
    </row>
    <row r="53" spans="1:7" ht="20.100000000000001" customHeight="1" x14ac:dyDescent="0.2">
      <c r="A53" s="358"/>
      <c r="B53" s="358"/>
      <c r="C53" s="47"/>
      <c r="D53" s="358"/>
      <c r="E53" s="48"/>
      <c r="F53" s="48"/>
      <c r="G53" s="21"/>
    </row>
    <row r="54" spans="1:7" ht="20.100000000000001" customHeight="1" x14ac:dyDescent="0.2">
      <c r="A54" s="358"/>
      <c r="B54" s="358"/>
      <c r="C54" s="47"/>
      <c r="D54" s="358"/>
      <c r="E54" s="48"/>
      <c r="F54" s="48"/>
      <c r="G54" s="21"/>
    </row>
    <row r="55" spans="1:7" ht="20.100000000000001" customHeight="1" x14ac:dyDescent="0.2">
      <c r="A55" s="358"/>
      <c r="B55" s="358"/>
      <c r="C55" s="47"/>
      <c r="D55" s="358"/>
      <c r="E55" s="48"/>
      <c r="F55" s="48"/>
      <c r="G55" s="21"/>
    </row>
    <row r="56" spans="1:7" ht="20.100000000000001" customHeight="1" x14ac:dyDescent="0.2">
      <c r="A56" s="358"/>
      <c r="B56" s="358"/>
      <c r="C56" s="47"/>
      <c r="D56" s="358"/>
      <c r="E56" s="48"/>
      <c r="F56" s="48"/>
      <c r="G56" s="21"/>
    </row>
    <row r="57" spans="1:7" ht="20.100000000000001" customHeight="1" x14ac:dyDescent="0.2">
      <c r="A57" s="358"/>
      <c r="B57" s="358"/>
      <c r="C57" s="47"/>
      <c r="D57" s="358"/>
      <c r="E57" s="48"/>
      <c r="F57" s="48"/>
      <c r="G57" s="21"/>
    </row>
    <row r="58" spans="1:7" ht="20.100000000000001" customHeight="1" x14ac:dyDescent="0.2">
      <c r="A58" s="358"/>
      <c r="B58" s="358"/>
      <c r="C58" s="47"/>
      <c r="D58" s="358"/>
      <c r="E58" s="48"/>
      <c r="F58" s="48"/>
      <c r="G58" s="21"/>
    </row>
    <row r="59" spans="1:7" s="7" customFormat="1" ht="20.100000000000001" customHeight="1" x14ac:dyDescent="0.2">
      <c r="A59" s="454" t="s">
        <v>14</v>
      </c>
      <c r="B59" s="455"/>
      <c r="C59" s="456"/>
      <c r="D59" s="456"/>
      <c r="E59" s="456"/>
      <c r="F59" s="457"/>
      <c r="G59" s="53"/>
    </row>
    <row r="60" spans="1:7" x14ac:dyDescent="0.2">
      <c r="A60" s="1"/>
      <c r="B60" s="1"/>
    </row>
    <row r="102" spans="1:7" s="5" customFormat="1" x14ac:dyDescent="0.2">
      <c r="A102" s="2"/>
      <c r="B102" s="2"/>
      <c r="C102" s="2"/>
      <c r="D102" s="3"/>
      <c r="E102" s="9"/>
      <c r="G102" s="8"/>
    </row>
  </sheetData>
  <mergeCells count="1">
    <mergeCell ref="A59:F59"/>
  </mergeCells>
  <pageMargins left="0.7" right="0.7" top="0.75" bottom="0.75" header="0.3" footer="0.3"/>
  <pageSetup paperSize="9" scale="63" firstPageNumber="30" fitToHeight="0" orientation="portrait" horizontalDpi="300" verticalDpi="300" r:id="rId1"/>
  <headerFooter alignWithMargins="0">
    <oddFooter>&amp;C&amp;P</oddFooter>
  </headerFooter>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sheetPr>
    <tabColor theme="3" tint="0.39997558519241921"/>
    <pageSetUpPr fitToPage="1"/>
  </sheetPr>
  <dimension ref="A1:ANP44"/>
  <sheetViews>
    <sheetView showGridLines="0" view="pageBreakPreview" topLeftCell="A13" zoomScaleNormal="130" zoomScaleSheetLayoutView="100" zoomScalePageLayoutView="130" workbookViewId="0">
      <selection activeCell="F10" sqref="F10"/>
    </sheetView>
  </sheetViews>
  <sheetFormatPr defaultColWidth="9" defaultRowHeight="12" x14ac:dyDescent="0.2"/>
  <cols>
    <col min="1" max="1" width="15.7109375" style="2" customWidth="1"/>
    <col min="2" max="2" width="5.42578125" style="2" customWidth="1"/>
    <col min="3" max="3" width="73.140625" style="2" customWidth="1"/>
    <col min="4" max="4" width="25.7109375" style="4" customWidth="1"/>
    <col min="5" max="5" width="10.7109375" style="2" bestFit="1" customWidth="1"/>
    <col min="6" max="7" width="15.28515625" style="218" customWidth="1"/>
    <col min="8" max="8" width="16.5703125" style="2" customWidth="1"/>
    <col min="9" max="9" width="25" style="2" customWidth="1"/>
    <col min="10" max="10" width="9" style="2"/>
    <col min="11" max="11" width="12.7109375" style="2" customWidth="1"/>
    <col min="12" max="16384" width="9" style="2"/>
  </cols>
  <sheetData>
    <row r="1" spans="1:11" ht="5.0999999999999996" customHeight="1" x14ac:dyDescent="0.3">
      <c r="A1" s="11"/>
      <c r="B1" s="11"/>
      <c r="C1" s="11"/>
      <c r="D1" s="150"/>
    </row>
    <row r="2" spans="1:11" ht="27.75" customHeight="1" x14ac:dyDescent="0.3">
      <c r="A2" s="11"/>
      <c r="B2" s="11"/>
      <c r="C2" s="11"/>
      <c r="D2" s="150" t="s">
        <v>777</v>
      </c>
    </row>
    <row r="3" spans="1:11" ht="24.95" customHeight="1" x14ac:dyDescent="0.2">
      <c r="A3" s="196" t="s">
        <v>64</v>
      </c>
      <c r="B3" s="196"/>
      <c r="C3" s="273" t="s">
        <v>1</v>
      </c>
      <c r="D3" s="197" t="s">
        <v>23</v>
      </c>
    </row>
    <row r="4" spans="1:11" ht="24.95" customHeight="1" x14ac:dyDescent="0.3">
      <c r="A4" s="151">
        <v>1200</v>
      </c>
      <c r="B4" s="361" t="s">
        <v>128</v>
      </c>
      <c r="C4" s="152" t="s">
        <v>81</v>
      </c>
      <c r="D4" s="259"/>
    </row>
    <row r="5" spans="1:11" ht="24.95" customHeight="1" x14ac:dyDescent="0.3">
      <c r="A5" s="151">
        <v>1300</v>
      </c>
      <c r="B5" s="361" t="s">
        <v>128</v>
      </c>
      <c r="C5" s="152" t="s">
        <v>88</v>
      </c>
      <c r="D5" s="259"/>
    </row>
    <row r="6" spans="1:11" ht="24.95" customHeight="1" x14ac:dyDescent="0.3">
      <c r="A6" s="151">
        <v>1400</v>
      </c>
      <c r="B6" s="361" t="s">
        <v>128</v>
      </c>
      <c r="C6" s="152" t="s">
        <v>478</v>
      </c>
      <c r="D6" s="259"/>
      <c r="F6" s="218">
        <f>D11+D10+D12</f>
        <v>0</v>
      </c>
      <c r="H6" s="4"/>
      <c r="K6" s="212"/>
    </row>
    <row r="7" spans="1:11" ht="24.95" customHeight="1" x14ac:dyDescent="0.3">
      <c r="A7" s="151">
        <v>1500</v>
      </c>
      <c r="B7" s="361" t="s">
        <v>128</v>
      </c>
      <c r="C7" s="153" t="s">
        <v>36</v>
      </c>
      <c r="D7" s="260"/>
      <c r="K7" s="212"/>
    </row>
    <row r="8" spans="1:11" ht="24.95" customHeight="1" x14ac:dyDescent="0.3">
      <c r="A8" s="151">
        <v>1700</v>
      </c>
      <c r="B8" s="361" t="s">
        <v>128</v>
      </c>
      <c r="C8" s="153" t="s">
        <v>209</v>
      </c>
      <c r="D8" s="260"/>
      <c r="H8" s="4"/>
      <c r="K8" s="212"/>
    </row>
    <row r="9" spans="1:11" ht="24.95" customHeight="1" x14ac:dyDescent="0.3">
      <c r="A9" s="151">
        <v>1800</v>
      </c>
      <c r="B9" s="361" t="s">
        <v>128</v>
      </c>
      <c r="C9" s="153" t="s">
        <v>79</v>
      </c>
      <c r="D9" s="260"/>
      <c r="K9" s="212"/>
    </row>
    <row r="10" spans="1:11" ht="24.95" customHeight="1" x14ac:dyDescent="0.3">
      <c r="A10" s="151">
        <v>2100</v>
      </c>
      <c r="B10" s="361" t="s">
        <v>128</v>
      </c>
      <c r="C10" s="153" t="s">
        <v>228</v>
      </c>
      <c r="D10" s="260"/>
      <c r="K10" s="212"/>
    </row>
    <row r="11" spans="1:11" ht="24.95" customHeight="1" x14ac:dyDescent="0.3">
      <c r="A11" s="151">
        <v>2200</v>
      </c>
      <c r="B11" s="361" t="s">
        <v>128</v>
      </c>
      <c r="C11" s="154" t="s">
        <v>260</v>
      </c>
      <c r="D11" s="260"/>
      <c r="K11" s="212"/>
    </row>
    <row r="12" spans="1:11" ht="24.95" customHeight="1" x14ac:dyDescent="0.3">
      <c r="A12" s="151">
        <v>2300</v>
      </c>
      <c r="B12" s="361" t="s">
        <v>128</v>
      </c>
      <c r="C12" s="155" t="s">
        <v>301</v>
      </c>
      <c r="D12" s="260"/>
      <c r="K12" s="212"/>
    </row>
    <row r="13" spans="1:11" ht="24.95" customHeight="1" x14ac:dyDescent="0.3">
      <c r="A13" s="151">
        <v>3100</v>
      </c>
      <c r="B13" s="361" t="s">
        <v>128</v>
      </c>
      <c r="C13" s="153" t="s">
        <v>346</v>
      </c>
      <c r="D13" s="260"/>
      <c r="K13" s="212"/>
    </row>
    <row r="14" spans="1:11" ht="24.95" customHeight="1" x14ac:dyDescent="0.3">
      <c r="A14" s="151">
        <v>3300</v>
      </c>
      <c r="B14" s="361" t="s">
        <v>128</v>
      </c>
      <c r="C14" s="156" t="s">
        <v>320</v>
      </c>
      <c r="D14" s="260"/>
      <c r="K14" s="212"/>
    </row>
    <row r="15" spans="1:11" ht="24.95" customHeight="1" x14ac:dyDescent="0.2">
      <c r="A15" s="151">
        <v>3400</v>
      </c>
      <c r="B15" s="361" t="s">
        <v>128</v>
      </c>
      <c r="C15" s="153" t="s">
        <v>122</v>
      </c>
      <c r="D15" s="261"/>
      <c r="K15" s="212"/>
    </row>
    <row r="16" spans="1:11" ht="24.95" customHeight="1" x14ac:dyDescent="0.3">
      <c r="A16" s="151">
        <v>3500</v>
      </c>
      <c r="B16" s="361" t="s">
        <v>128</v>
      </c>
      <c r="C16" s="156" t="s">
        <v>535</v>
      </c>
      <c r="D16" s="246"/>
      <c r="K16" s="212"/>
    </row>
    <row r="17" spans="1:1056" ht="24.95" customHeight="1" x14ac:dyDescent="0.3">
      <c r="A17" s="151">
        <v>4100</v>
      </c>
      <c r="B17" s="361" t="s">
        <v>128</v>
      </c>
      <c r="C17" s="419" t="s">
        <v>756</v>
      </c>
      <c r="D17" s="237"/>
      <c r="K17" s="212"/>
    </row>
    <row r="18" spans="1:1056" ht="24.95" customHeight="1" x14ac:dyDescent="0.3">
      <c r="A18" s="151">
        <v>4200</v>
      </c>
      <c r="B18" s="361"/>
      <c r="C18" s="156" t="s">
        <v>755</v>
      </c>
      <c r="D18" s="237"/>
      <c r="K18" s="212"/>
    </row>
    <row r="19" spans="1:1056" ht="24.95" customHeight="1" x14ac:dyDescent="0.2">
      <c r="A19" s="151">
        <v>5100</v>
      </c>
      <c r="B19" s="361" t="s">
        <v>128</v>
      </c>
      <c r="C19" s="153" t="s">
        <v>364</v>
      </c>
      <c r="D19" s="246"/>
      <c r="K19" s="212"/>
    </row>
    <row r="20" spans="1:1056" ht="24.95" customHeight="1" x14ac:dyDescent="0.2">
      <c r="A20" s="151">
        <v>5200</v>
      </c>
      <c r="B20" s="361" t="s">
        <v>128</v>
      </c>
      <c r="C20" s="153" t="s">
        <v>365</v>
      </c>
      <c r="D20" s="246"/>
      <c r="K20" s="212"/>
    </row>
    <row r="21" spans="1:1056" ht="24.95" customHeight="1" x14ac:dyDescent="0.2">
      <c r="A21" s="151">
        <v>5400</v>
      </c>
      <c r="B21" s="361" t="s">
        <v>128</v>
      </c>
      <c r="C21" s="153" t="s">
        <v>550</v>
      </c>
      <c r="D21" s="246"/>
      <c r="K21" s="212"/>
    </row>
    <row r="22" spans="1:1056" ht="24.95" customHeight="1" x14ac:dyDescent="0.2">
      <c r="A22" s="151">
        <v>5600</v>
      </c>
      <c r="B22" s="361" t="s">
        <v>128</v>
      </c>
      <c r="C22" s="153" t="s">
        <v>375</v>
      </c>
      <c r="D22" s="246"/>
      <c r="K22" s="212"/>
    </row>
    <row r="23" spans="1:1056" ht="24.95" customHeight="1" x14ac:dyDescent="0.3">
      <c r="A23" s="151">
        <v>5700</v>
      </c>
      <c r="B23" s="361" t="s">
        <v>128</v>
      </c>
      <c r="C23" s="153" t="s">
        <v>65</v>
      </c>
      <c r="D23" s="260"/>
      <c r="K23" s="212"/>
    </row>
    <row r="24" spans="1:1056" ht="24.95" customHeight="1" x14ac:dyDescent="0.3">
      <c r="A24" s="151">
        <v>5900</v>
      </c>
      <c r="B24" s="361" t="s">
        <v>128</v>
      </c>
      <c r="C24" s="156" t="s">
        <v>387</v>
      </c>
      <c r="D24" s="246"/>
      <c r="H24" s="4"/>
      <c r="K24" s="212"/>
    </row>
    <row r="25" spans="1:1056" ht="24.95" customHeight="1" x14ac:dyDescent="0.3">
      <c r="A25" s="151">
        <v>7300</v>
      </c>
      <c r="B25" s="361" t="s">
        <v>128</v>
      </c>
      <c r="C25" s="156" t="s">
        <v>396</v>
      </c>
      <c r="D25" s="246"/>
    </row>
    <row r="26" spans="1:1056" ht="24.95" customHeight="1" x14ac:dyDescent="0.2">
      <c r="A26" s="151">
        <v>8100</v>
      </c>
      <c r="B26" s="361" t="s">
        <v>128</v>
      </c>
      <c r="C26" s="153" t="s">
        <v>121</v>
      </c>
      <c r="D26" s="246"/>
    </row>
    <row r="27" spans="1:1056" ht="24.95" customHeight="1" x14ac:dyDescent="0.2">
      <c r="A27" s="151" t="s">
        <v>659</v>
      </c>
      <c r="B27" s="361" t="s">
        <v>128</v>
      </c>
      <c r="C27" s="153" t="s">
        <v>660</v>
      </c>
      <c r="D27" s="246"/>
    </row>
    <row r="28" spans="1:1056" s="216" customFormat="1" ht="24.95" customHeight="1" x14ac:dyDescent="0.2">
      <c r="A28" s="480" t="s">
        <v>125</v>
      </c>
      <c r="B28" s="481"/>
      <c r="C28" s="482"/>
      <c r="D28" s="257"/>
      <c r="E28" s="264"/>
      <c r="F28" s="417"/>
      <c r="G28" s="417"/>
      <c r="H28" s="264"/>
      <c r="I28" s="264"/>
      <c r="J28" s="264"/>
      <c r="K28" s="264"/>
      <c r="L28" s="264"/>
      <c r="M28" s="264"/>
      <c r="N28" s="264"/>
      <c r="O28" s="264"/>
      <c r="P28" s="264"/>
      <c r="Q28" s="264"/>
      <c r="R28" s="264"/>
      <c r="S28" s="264"/>
      <c r="T28" s="264"/>
      <c r="U28" s="264"/>
      <c r="V28" s="264"/>
      <c r="W28" s="264"/>
      <c r="X28" s="264"/>
      <c r="Y28" s="264"/>
      <c r="Z28" s="264"/>
      <c r="AA28" s="264"/>
      <c r="AB28" s="264"/>
      <c r="AC28" s="264"/>
      <c r="AD28" s="264"/>
      <c r="AE28" s="264"/>
      <c r="AF28" s="264"/>
      <c r="AG28" s="264"/>
      <c r="AH28" s="264"/>
      <c r="AI28" s="264"/>
      <c r="AJ28" s="264"/>
      <c r="AK28" s="264"/>
      <c r="AL28" s="264"/>
      <c r="AM28" s="264"/>
      <c r="AN28" s="264"/>
      <c r="AO28" s="264"/>
      <c r="AP28" s="264"/>
      <c r="AQ28" s="264"/>
      <c r="AR28" s="264"/>
      <c r="AS28" s="264"/>
      <c r="AT28" s="264"/>
      <c r="AU28" s="264"/>
      <c r="AV28" s="264"/>
      <c r="AW28" s="264"/>
      <c r="AX28" s="264"/>
      <c r="AY28" s="264"/>
      <c r="AZ28" s="264"/>
      <c r="BA28" s="264"/>
      <c r="BB28" s="264"/>
      <c r="BC28" s="264"/>
      <c r="BD28" s="264"/>
      <c r="BE28" s="264"/>
      <c r="BF28" s="264"/>
      <c r="BG28" s="264"/>
      <c r="BH28" s="264"/>
      <c r="BI28" s="264"/>
      <c r="BJ28" s="264"/>
      <c r="BK28" s="264"/>
      <c r="BL28" s="264"/>
      <c r="BM28" s="264"/>
      <c r="BN28" s="264"/>
      <c r="BO28" s="264"/>
      <c r="BP28" s="264"/>
      <c r="BQ28" s="264"/>
      <c r="BR28" s="264"/>
      <c r="BS28" s="264"/>
      <c r="BT28" s="264"/>
      <c r="BU28" s="264"/>
      <c r="BV28" s="264"/>
      <c r="BW28" s="264"/>
      <c r="BX28" s="264"/>
      <c r="BY28" s="264"/>
      <c r="BZ28" s="264"/>
      <c r="CA28" s="264"/>
      <c r="CB28" s="264"/>
      <c r="CC28" s="264"/>
      <c r="CD28" s="264"/>
      <c r="CE28" s="264"/>
      <c r="CF28" s="264"/>
      <c r="CG28" s="264"/>
      <c r="CH28" s="264"/>
      <c r="CI28" s="264"/>
      <c r="CJ28" s="264"/>
      <c r="CK28" s="264"/>
      <c r="CL28" s="264"/>
      <c r="CM28" s="264"/>
      <c r="CN28" s="264"/>
      <c r="CO28" s="264"/>
      <c r="CP28" s="264"/>
      <c r="CQ28" s="264"/>
      <c r="CR28" s="264"/>
      <c r="CS28" s="264"/>
      <c r="CT28" s="264"/>
      <c r="CU28" s="264"/>
      <c r="CV28" s="264"/>
      <c r="CW28" s="264"/>
      <c r="CX28" s="264"/>
      <c r="CY28" s="264"/>
      <c r="CZ28" s="264"/>
      <c r="DA28" s="264"/>
      <c r="DB28" s="264"/>
      <c r="DC28" s="264"/>
      <c r="DD28" s="264"/>
      <c r="DE28" s="264"/>
      <c r="DF28" s="264"/>
      <c r="DG28" s="264"/>
      <c r="DH28" s="264"/>
      <c r="DI28" s="264"/>
      <c r="DJ28" s="264"/>
      <c r="DK28" s="264"/>
      <c r="DL28" s="264"/>
      <c r="DM28" s="264"/>
      <c r="DN28" s="264"/>
      <c r="DO28" s="264"/>
      <c r="DP28" s="264"/>
      <c r="DQ28" s="264"/>
      <c r="DR28" s="264"/>
      <c r="DS28" s="264"/>
      <c r="DT28" s="264"/>
      <c r="DU28" s="264"/>
      <c r="DV28" s="264"/>
      <c r="DW28" s="264"/>
      <c r="DX28" s="264"/>
      <c r="DY28" s="264"/>
      <c r="DZ28" s="264"/>
      <c r="EA28" s="264"/>
      <c r="EB28" s="264"/>
      <c r="EC28" s="264"/>
      <c r="ED28" s="264"/>
      <c r="EE28" s="264"/>
      <c r="EF28" s="264"/>
      <c r="EG28" s="264"/>
      <c r="EH28" s="264"/>
      <c r="EI28" s="264"/>
      <c r="EJ28" s="264"/>
      <c r="EK28" s="264"/>
      <c r="EL28" s="264"/>
      <c r="EM28" s="264"/>
      <c r="EN28" s="264"/>
      <c r="EO28" s="264"/>
      <c r="EP28" s="264"/>
      <c r="EQ28" s="264"/>
      <c r="ER28" s="264"/>
      <c r="ES28" s="264"/>
      <c r="ET28" s="264"/>
      <c r="EU28" s="264"/>
      <c r="EV28" s="264"/>
      <c r="EW28" s="264"/>
      <c r="EX28" s="264"/>
      <c r="EY28" s="264"/>
      <c r="EZ28" s="264"/>
      <c r="FA28" s="264"/>
      <c r="FB28" s="264"/>
      <c r="FC28" s="264"/>
      <c r="FD28" s="264"/>
      <c r="FE28" s="264"/>
      <c r="FF28" s="264"/>
      <c r="FG28" s="264"/>
      <c r="FH28" s="264"/>
      <c r="FI28" s="264"/>
      <c r="FJ28" s="264"/>
      <c r="FK28" s="264"/>
      <c r="FL28" s="264"/>
      <c r="FM28" s="264"/>
      <c r="FN28" s="264"/>
      <c r="FO28" s="264"/>
      <c r="FP28" s="264"/>
      <c r="FQ28" s="264"/>
      <c r="FR28" s="264"/>
      <c r="FS28" s="264"/>
      <c r="FT28" s="264"/>
      <c r="FU28" s="264"/>
      <c r="FV28" s="264"/>
      <c r="FW28" s="264"/>
      <c r="FX28" s="264"/>
      <c r="FY28" s="264"/>
      <c r="FZ28" s="264"/>
      <c r="GA28" s="264"/>
      <c r="GB28" s="264"/>
      <c r="GC28" s="264"/>
      <c r="GD28" s="264"/>
      <c r="GE28" s="264"/>
      <c r="GF28" s="264"/>
      <c r="GG28" s="264"/>
      <c r="GH28" s="264"/>
      <c r="GI28" s="264"/>
      <c r="GJ28" s="264"/>
      <c r="GK28" s="264"/>
      <c r="GL28" s="264"/>
      <c r="GM28" s="264"/>
      <c r="GN28" s="264"/>
      <c r="GO28" s="264"/>
      <c r="GP28" s="264"/>
      <c r="GQ28" s="264"/>
      <c r="GR28" s="264"/>
      <c r="GS28" s="264"/>
      <c r="GT28" s="264"/>
      <c r="GU28" s="264"/>
      <c r="GV28" s="264"/>
      <c r="GW28" s="264"/>
      <c r="GX28" s="264"/>
      <c r="GY28" s="264"/>
      <c r="GZ28" s="264"/>
      <c r="HA28" s="264"/>
      <c r="HB28" s="264"/>
      <c r="HC28" s="264"/>
      <c r="HD28" s="264"/>
      <c r="HE28" s="264"/>
      <c r="HF28" s="264"/>
      <c r="HG28" s="264"/>
      <c r="HH28" s="264"/>
      <c r="HI28" s="264"/>
      <c r="HJ28" s="264"/>
      <c r="HK28" s="264"/>
      <c r="HL28" s="264"/>
      <c r="HM28" s="264"/>
      <c r="HN28" s="264"/>
      <c r="HO28" s="264"/>
      <c r="HP28" s="264"/>
      <c r="HQ28" s="264"/>
      <c r="HR28" s="264"/>
      <c r="HS28" s="264"/>
      <c r="HT28" s="264"/>
      <c r="HU28" s="264"/>
      <c r="HV28" s="264"/>
      <c r="HW28" s="264"/>
      <c r="HX28" s="264"/>
      <c r="HY28" s="264"/>
      <c r="HZ28" s="264"/>
      <c r="IA28" s="264"/>
      <c r="IB28" s="264"/>
      <c r="IC28" s="264"/>
      <c r="ID28" s="264"/>
      <c r="IE28" s="264"/>
      <c r="IF28" s="264"/>
      <c r="IG28" s="264"/>
      <c r="IH28" s="264"/>
      <c r="II28" s="264"/>
      <c r="IJ28" s="264"/>
      <c r="IK28" s="264"/>
      <c r="IL28" s="264"/>
      <c r="IM28" s="264"/>
      <c r="IN28" s="264"/>
      <c r="IO28" s="264"/>
      <c r="IP28" s="264"/>
      <c r="IQ28" s="264"/>
      <c r="IR28" s="264"/>
      <c r="IS28" s="264"/>
      <c r="IT28" s="264"/>
      <c r="IU28" s="264"/>
      <c r="IV28" s="264"/>
      <c r="IW28" s="264"/>
      <c r="IX28" s="264"/>
      <c r="IY28" s="264"/>
      <c r="IZ28" s="264"/>
      <c r="JA28" s="264"/>
      <c r="JB28" s="264"/>
      <c r="JC28" s="264"/>
      <c r="JD28" s="264"/>
      <c r="JE28" s="264"/>
      <c r="JF28" s="264"/>
      <c r="JG28" s="264"/>
      <c r="JH28" s="264"/>
      <c r="JI28" s="264"/>
      <c r="JJ28" s="264"/>
      <c r="JK28" s="264"/>
      <c r="JL28" s="264"/>
      <c r="JM28" s="264"/>
      <c r="JN28" s="264"/>
      <c r="JO28" s="264"/>
      <c r="JP28" s="264"/>
      <c r="JQ28" s="264"/>
      <c r="JR28" s="264"/>
      <c r="JS28" s="264"/>
      <c r="JT28" s="264"/>
      <c r="JU28" s="264"/>
      <c r="JV28" s="264"/>
      <c r="JW28" s="264"/>
      <c r="JX28" s="264"/>
      <c r="JY28" s="264"/>
      <c r="JZ28" s="264"/>
      <c r="KA28" s="264"/>
      <c r="KB28" s="264"/>
      <c r="KC28" s="264"/>
      <c r="KD28" s="264"/>
      <c r="KE28" s="264"/>
      <c r="KF28" s="264"/>
      <c r="KG28" s="264"/>
      <c r="KH28" s="264"/>
      <c r="KI28" s="264"/>
      <c r="KJ28" s="264"/>
      <c r="KK28" s="264"/>
      <c r="KL28" s="264"/>
      <c r="KM28" s="264"/>
      <c r="KN28" s="264"/>
      <c r="KO28" s="264"/>
      <c r="KP28" s="264"/>
      <c r="KQ28" s="264"/>
      <c r="KR28" s="264"/>
      <c r="KS28" s="264"/>
      <c r="KT28" s="264"/>
      <c r="KU28" s="264"/>
      <c r="KV28" s="264"/>
      <c r="KW28" s="264"/>
      <c r="KX28" s="264"/>
      <c r="KY28" s="264"/>
      <c r="KZ28" s="264"/>
      <c r="LA28" s="264"/>
      <c r="LB28" s="264"/>
      <c r="LC28" s="264"/>
      <c r="LD28" s="264"/>
      <c r="LE28" s="264"/>
      <c r="LF28" s="264"/>
      <c r="LG28" s="264"/>
      <c r="LH28" s="264"/>
      <c r="LI28" s="264"/>
      <c r="LJ28" s="264"/>
      <c r="LK28" s="264"/>
      <c r="LL28" s="264"/>
      <c r="LM28" s="264"/>
      <c r="LN28" s="264"/>
      <c r="LO28" s="264"/>
      <c r="LP28" s="264"/>
      <c r="LQ28" s="264"/>
      <c r="LR28" s="264"/>
      <c r="LS28" s="264"/>
      <c r="LT28" s="264"/>
      <c r="LU28" s="264"/>
      <c r="LV28" s="264"/>
      <c r="LW28" s="264"/>
      <c r="LX28" s="264"/>
      <c r="LY28" s="264"/>
      <c r="LZ28" s="264"/>
      <c r="MA28" s="264"/>
      <c r="MB28" s="264"/>
      <c r="MC28" s="264"/>
      <c r="MD28" s="264"/>
      <c r="ME28" s="264"/>
      <c r="MF28" s="264"/>
      <c r="MG28" s="264"/>
      <c r="MH28" s="264"/>
      <c r="MI28" s="264"/>
      <c r="MJ28" s="264"/>
      <c r="MK28" s="264"/>
      <c r="ML28" s="264"/>
      <c r="MM28" s="264"/>
      <c r="MN28" s="264"/>
      <c r="MO28" s="264"/>
      <c r="MP28" s="264"/>
      <c r="MQ28" s="264"/>
      <c r="MR28" s="264"/>
      <c r="MS28" s="264"/>
      <c r="MT28" s="264"/>
      <c r="MU28" s="264"/>
      <c r="MV28" s="264"/>
      <c r="MW28" s="264"/>
      <c r="MX28" s="264"/>
      <c r="MY28" s="264"/>
      <c r="MZ28" s="264"/>
      <c r="NA28" s="264"/>
      <c r="NB28" s="264"/>
      <c r="NC28" s="264"/>
      <c r="ND28" s="264"/>
      <c r="NE28" s="264"/>
      <c r="NF28" s="264"/>
      <c r="NG28" s="264"/>
      <c r="NH28" s="264"/>
      <c r="NI28" s="264"/>
      <c r="NJ28" s="264"/>
      <c r="NK28" s="264"/>
      <c r="NL28" s="264"/>
      <c r="NM28" s="264"/>
      <c r="NN28" s="264"/>
      <c r="NO28" s="264"/>
      <c r="NP28" s="264"/>
      <c r="NQ28" s="264"/>
      <c r="NR28" s="264"/>
      <c r="NS28" s="264"/>
      <c r="NT28" s="264"/>
      <c r="NU28" s="264"/>
      <c r="NV28" s="264"/>
      <c r="NW28" s="264"/>
      <c r="NX28" s="264"/>
      <c r="NY28" s="264"/>
      <c r="NZ28" s="264"/>
      <c r="OA28" s="264"/>
      <c r="OB28" s="264"/>
      <c r="OC28" s="264"/>
      <c r="OD28" s="264"/>
      <c r="OE28" s="264"/>
      <c r="OF28" s="264"/>
      <c r="OG28" s="264"/>
      <c r="OH28" s="264"/>
      <c r="OI28" s="264"/>
      <c r="OJ28" s="264"/>
      <c r="OK28" s="264"/>
      <c r="OL28" s="264"/>
      <c r="OM28" s="264"/>
      <c r="ON28" s="264"/>
      <c r="OO28" s="264"/>
      <c r="OP28" s="264"/>
      <c r="OQ28" s="264"/>
      <c r="OR28" s="264"/>
      <c r="OS28" s="264"/>
      <c r="OT28" s="264"/>
      <c r="OU28" s="264"/>
      <c r="OV28" s="264"/>
      <c r="OW28" s="264"/>
      <c r="OX28" s="264"/>
      <c r="OY28" s="264"/>
      <c r="OZ28" s="264"/>
      <c r="PA28" s="264"/>
      <c r="PB28" s="264"/>
      <c r="PC28" s="264"/>
      <c r="PD28" s="264"/>
      <c r="PE28" s="264"/>
      <c r="PF28" s="264"/>
      <c r="PG28" s="264"/>
      <c r="PH28" s="264"/>
      <c r="PI28" s="264"/>
      <c r="PJ28" s="264"/>
      <c r="PK28" s="264"/>
      <c r="PL28" s="264"/>
      <c r="PM28" s="264"/>
      <c r="PN28" s="264"/>
      <c r="PO28" s="264"/>
      <c r="PP28" s="264"/>
      <c r="PQ28" s="264"/>
      <c r="PR28" s="264"/>
      <c r="PS28" s="264"/>
      <c r="PT28" s="264"/>
      <c r="PU28" s="264"/>
      <c r="PV28" s="264"/>
      <c r="PW28" s="264"/>
      <c r="PX28" s="264"/>
      <c r="PY28" s="264"/>
      <c r="PZ28" s="264"/>
      <c r="QA28" s="264"/>
      <c r="QB28" s="264"/>
      <c r="QC28" s="264"/>
      <c r="QD28" s="264"/>
      <c r="QE28" s="264"/>
      <c r="QF28" s="264"/>
      <c r="QG28" s="264"/>
      <c r="QH28" s="264"/>
      <c r="QI28" s="264"/>
      <c r="QJ28" s="264"/>
      <c r="QK28" s="264"/>
      <c r="QL28" s="264"/>
      <c r="QM28" s="264"/>
      <c r="QN28" s="264"/>
      <c r="QO28" s="264"/>
      <c r="QP28" s="264"/>
      <c r="QQ28" s="264"/>
      <c r="QR28" s="264"/>
      <c r="QS28" s="264"/>
      <c r="QT28" s="264"/>
      <c r="QU28" s="264"/>
      <c r="QV28" s="264"/>
      <c r="QW28" s="264"/>
      <c r="QX28" s="264"/>
      <c r="QY28" s="264"/>
      <c r="QZ28" s="264"/>
      <c r="RA28" s="264"/>
      <c r="RB28" s="264"/>
      <c r="RC28" s="264"/>
      <c r="RD28" s="264"/>
      <c r="RE28" s="264"/>
      <c r="RF28" s="264"/>
      <c r="RG28" s="264"/>
      <c r="RH28" s="264"/>
      <c r="RI28" s="264"/>
      <c r="RJ28" s="264"/>
      <c r="RK28" s="264"/>
      <c r="RL28" s="264"/>
      <c r="RM28" s="264"/>
      <c r="RN28" s="264"/>
      <c r="RO28" s="264"/>
      <c r="RP28" s="264"/>
      <c r="RQ28" s="264"/>
      <c r="RR28" s="264"/>
      <c r="RS28" s="264"/>
      <c r="RT28" s="264"/>
      <c r="RU28" s="264"/>
      <c r="RV28" s="264"/>
      <c r="RW28" s="264"/>
      <c r="RX28" s="264"/>
      <c r="RY28" s="264"/>
      <c r="RZ28" s="264"/>
      <c r="SA28" s="264"/>
      <c r="SB28" s="264"/>
      <c r="SC28" s="264"/>
      <c r="SD28" s="264"/>
      <c r="SE28" s="264"/>
      <c r="SF28" s="264"/>
      <c r="SG28" s="264"/>
      <c r="SH28" s="264"/>
      <c r="SI28" s="264"/>
      <c r="SJ28" s="264"/>
      <c r="SK28" s="264"/>
      <c r="SL28" s="264"/>
      <c r="SM28" s="264"/>
      <c r="SN28" s="264"/>
      <c r="SO28" s="264"/>
      <c r="SP28" s="264"/>
      <c r="SQ28" s="264"/>
      <c r="SR28" s="264"/>
      <c r="SS28" s="264"/>
      <c r="ST28" s="264"/>
      <c r="SU28" s="264"/>
      <c r="SV28" s="264"/>
      <c r="SW28" s="264"/>
      <c r="SX28" s="264"/>
      <c r="SY28" s="264"/>
      <c r="SZ28" s="264"/>
      <c r="TA28" s="264"/>
      <c r="TB28" s="264"/>
      <c r="TC28" s="264"/>
      <c r="TD28" s="264"/>
      <c r="TE28" s="264"/>
      <c r="TF28" s="264"/>
      <c r="TG28" s="264"/>
      <c r="TH28" s="264"/>
      <c r="TI28" s="264"/>
      <c r="TJ28" s="264"/>
      <c r="TK28" s="264"/>
      <c r="TL28" s="264"/>
      <c r="TM28" s="264"/>
      <c r="TN28" s="264"/>
      <c r="TO28" s="264"/>
      <c r="TP28" s="264"/>
      <c r="TQ28" s="264"/>
      <c r="TR28" s="264"/>
      <c r="TS28" s="264"/>
      <c r="TT28" s="264"/>
      <c r="TU28" s="264"/>
      <c r="TV28" s="264"/>
      <c r="TW28" s="264"/>
      <c r="TX28" s="264"/>
      <c r="TY28" s="264"/>
      <c r="TZ28" s="264"/>
      <c r="UA28" s="264"/>
      <c r="UB28" s="264"/>
      <c r="UC28" s="264"/>
      <c r="UD28" s="264"/>
      <c r="UE28" s="264"/>
      <c r="UF28" s="264"/>
      <c r="UG28" s="264"/>
      <c r="UH28" s="264"/>
      <c r="UI28" s="264"/>
      <c r="UJ28" s="264"/>
      <c r="UK28" s="264"/>
      <c r="UL28" s="264"/>
      <c r="UM28" s="264"/>
      <c r="UN28" s="264"/>
      <c r="UO28" s="264"/>
      <c r="UP28" s="264"/>
      <c r="UQ28" s="264"/>
      <c r="UR28" s="264"/>
      <c r="US28" s="264"/>
      <c r="UT28" s="264"/>
      <c r="UU28" s="264"/>
      <c r="UV28" s="264"/>
      <c r="UW28" s="264"/>
      <c r="UX28" s="264"/>
      <c r="UY28" s="264"/>
      <c r="UZ28" s="264"/>
      <c r="VA28" s="264"/>
      <c r="VB28" s="264"/>
      <c r="VC28" s="264"/>
      <c r="VD28" s="264"/>
      <c r="VE28" s="264"/>
      <c r="VF28" s="264"/>
      <c r="VG28" s="264"/>
      <c r="VH28" s="264"/>
      <c r="VI28" s="264"/>
      <c r="VJ28" s="264"/>
      <c r="VK28" s="264"/>
      <c r="VL28" s="264"/>
      <c r="VM28" s="264"/>
      <c r="VN28" s="264"/>
      <c r="VO28" s="264"/>
      <c r="VP28" s="264"/>
      <c r="VQ28" s="264"/>
      <c r="VR28" s="264"/>
      <c r="VS28" s="264"/>
      <c r="VT28" s="264"/>
      <c r="VU28" s="264"/>
      <c r="VV28" s="264"/>
      <c r="VW28" s="264"/>
      <c r="VX28" s="264"/>
      <c r="VY28" s="264"/>
      <c r="VZ28" s="264"/>
      <c r="WA28" s="264"/>
      <c r="WB28" s="264"/>
      <c r="WC28" s="264"/>
      <c r="WD28" s="264"/>
      <c r="WE28" s="264"/>
      <c r="WF28" s="264"/>
      <c r="WG28" s="264"/>
      <c r="WH28" s="264"/>
      <c r="WI28" s="264"/>
      <c r="WJ28" s="264"/>
      <c r="WK28" s="264"/>
      <c r="WL28" s="264"/>
      <c r="WM28" s="264"/>
      <c r="WN28" s="264"/>
      <c r="WO28" s="264"/>
      <c r="WP28" s="264"/>
      <c r="WQ28" s="264"/>
      <c r="WR28" s="264"/>
      <c r="WS28" s="264"/>
      <c r="WT28" s="264"/>
      <c r="WU28" s="264"/>
      <c r="WV28" s="264"/>
      <c r="WW28" s="264"/>
      <c r="WX28" s="264"/>
      <c r="WY28" s="264"/>
      <c r="WZ28" s="264"/>
      <c r="XA28" s="264"/>
      <c r="XB28" s="264"/>
      <c r="XC28" s="264"/>
      <c r="XD28" s="264"/>
      <c r="XE28" s="264"/>
      <c r="XF28" s="264"/>
      <c r="XG28" s="264"/>
      <c r="XH28" s="264"/>
      <c r="XI28" s="264"/>
      <c r="XJ28" s="264"/>
      <c r="XK28" s="264"/>
      <c r="XL28" s="264"/>
      <c r="XM28" s="264"/>
      <c r="XN28" s="264"/>
      <c r="XO28" s="264"/>
      <c r="XP28" s="264"/>
      <c r="XQ28" s="264"/>
      <c r="XR28" s="264"/>
      <c r="XS28" s="264"/>
      <c r="XT28" s="264"/>
      <c r="XU28" s="264"/>
      <c r="XV28" s="264"/>
      <c r="XW28" s="264"/>
      <c r="XX28" s="264"/>
      <c r="XY28" s="264"/>
      <c r="XZ28" s="264"/>
      <c r="YA28" s="264"/>
      <c r="YB28" s="264"/>
      <c r="YC28" s="264"/>
      <c r="YD28" s="264"/>
      <c r="YE28" s="264"/>
      <c r="YF28" s="264"/>
      <c r="YG28" s="264"/>
      <c r="YH28" s="264"/>
      <c r="YI28" s="264"/>
      <c r="YJ28" s="264"/>
      <c r="YK28" s="264"/>
      <c r="YL28" s="264"/>
      <c r="YM28" s="264"/>
      <c r="YN28" s="264"/>
      <c r="YO28" s="264"/>
      <c r="YP28" s="264"/>
      <c r="YQ28" s="264"/>
      <c r="YR28" s="264"/>
      <c r="YS28" s="264"/>
      <c r="YT28" s="264"/>
      <c r="YU28" s="264"/>
      <c r="YV28" s="264"/>
      <c r="YW28" s="264"/>
      <c r="YX28" s="264"/>
      <c r="YY28" s="264"/>
      <c r="YZ28" s="264"/>
      <c r="ZA28" s="264"/>
      <c r="ZB28" s="264"/>
      <c r="ZC28" s="264"/>
      <c r="ZD28" s="264"/>
      <c r="ZE28" s="264"/>
      <c r="ZF28" s="264"/>
      <c r="ZG28" s="264"/>
      <c r="ZH28" s="264"/>
      <c r="ZI28" s="264"/>
      <c r="ZJ28" s="264"/>
      <c r="ZK28" s="264"/>
      <c r="ZL28" s="264"/>
      <c r="ZM28" s="264"/>
      <c r="ZN28" s="264"/>
      <c r="ZO28" s="264"/>
      <c r="ZP28" s="264"/>
      <c r="ZQ28" s="264"/>
      <c r="ZR28" s="264"/>
      <c r="ZS28" s="264"/>
      <c r="ZT28" s="264"/>
      <c r="ZU28" s="264"/>
      <c r="ZV28" s="264"/>
      <c r="ZW28" s="264"/>
      <c r="ZX28" s="264"/>
      <c r="ZY28" s="264"/>
      <c r="ZZ28" s="264"/>
      <c r="AAA28" s="264"/>
      <c r="AAB28" s="264"/>
      <c r="AAC28" s="264"/>
      <c r="AAD28" s="264"/>
      <c r="AAE28" s="264"/>
      <c r="AAF28" s="264"/>
      <c r="AAG28" s="264"/>
      <c r="AAH28" s="264"/>
      <c r="AAI28" s="264"/>
      <c r="AAJ28" s="264"/>
      <c r="AAK28" s="264"/>
      <c r="AAL28" s="264"/>
      <c r="AAM28" s="264"/>
      <c r="AAN28" s="264"/>
      <c r="AAO28" s="264"/>
      <c r="AAP28" s="264"/>
      <c r="AAQ28" s="264"/>
      <c r="AAR28" s="264"/>
      <c r="AAS28" s="264"/>
      <c r="AAT28" s="264"/>
      <c r="AAU28" s="264"/>
      <c r="AAV28" s="264"/>
      <c r="AAW28" s="264"/>
      <c r="AAX28" s="264"/>
      <c r="AAY28" s="264"/>
      <c r="AAZ28" s="264"/>
      <c r="ABA28" s="264"/>
      <c r="ABB28" s="264"/>
      <c r="ABC28" s="264"/>
      <c r="ABD28" s="264"/>
      <c r="ABE28" s="264"/>
      <c r="ABF28" s="264"/>
      <c r="ABG28" s="264"/>
      <c r="ABH28" s="264"/>
      <c r="ABI28" s="264"/>
      <c r="ABJ28" s="264"/>
      <c r="ABK28" s="264"/>
      <c r="ABL28" s="264"/>
      <c r="ABM28" s="264"/>
      <c r="ABN28" s="264"/>
      <c r="ABO28" s="264"/>
      <c r="ABP28" s="264"/>
      <c r="ABQ28" s="264"/>
      <c r="ABR28" s="264"/>
      <c r="ABS28" s="264"/>
      <c r="ABT28" s="264"/>
      <c r="ABU28" s="264"/>
      <c r="ABV28" s="264"/>
      <c r="ABW28" s="264"/>
      <c r="ABX28" s="264"/>
      <c r="ABY28" s="264"/>
      <c r="ABZ28" s="264"/>
      <c r="ACA28" s="264"/>
      <c r="ACB28" s="264"/>
      <c r="ACC28" s="264"/>
      <c r="ACD28" s="264"/>
      <c r="ACE28" s="264"/>
      <c r="ACF28" s="264"/>
      <c r="ACG28" s="264"/>
      <c r="ACH28" s="264"/>
      <c r="ACI28" s="264"/>
      <c r="ACJ28" s="264"/>
      <c r="ACK28" s="264"/>
      <c r="ACL28" s="264"/>
      <c r="ACM28" s="264"/>
      <c r="ACN28" s="264"/>
      <c r="ACO28" s="264"/>
      <c r="ACP28" s="264"/>
      <c r="ACQ28" s="264"/>
      <c r="ACR28" s="264"/>
      <c r="ACS28" s="264"/>
      <c r="ACT28" s="264"/>
      <c r="ACU28" s="264"/>
      <c r="ACV28" s="264"/>
      <c r="ACW28" s="264"/>
      <c r="ACX28" s="264"/>
      <c r="ACY28" s="264"/>
      <c r="ACZ28" s="264"/>
      <c r="ADA28" s="264"/>
      <c r="ADB28" s="264"/>
      <c r="ADC28" s="264"/>
      <c r="ADD28" s="264"/>
      <c r="ADE28" s="264"/>
      <c r="ADF28" s="264"/>
      <c r="ADG28" s="264"/>
      <c r="ADH28" s="264"/>
      <c r="ADI28" s="264"/>
      <c r="ADJ28" s="264"/>
      <c r="ADK28" s="264"/>
      <c r="ADL28" s="264"/>
      <c r="ADM28" s="264"/>
      <c r="ADN28" s="264"/>
      <c r="ADO28" s="264"/>
      <c r="ADP28" s="264"/>
      <c r="ADQ28" s="264"/>
      <c r="ADR28" s="264"/>
      <c r="ADS28" s="264"/>
      <c r="ADT28" s="264"/>
      <c r="ADU28" s="264"/>
      <c r="ADV28" s="264"/>
      <c r="ADW28" s="264"/>
      <c r="ADX28" s="264"/>
      <c r="ADY28" s="264"/>
      <c r="ADZ28" s="264"/>
      <c r="AEA28" s="264"/>
      <c r="AEB28" s="264"/>
      <c r="AEC28" s="264"/>
      <c r="AED28" s="264"/>
      <c r="AEE28" s="264"/>
      <c r="AEF28" s="264"/>
      <c r="AEG28" s="264"/>
      <c r="AEH28" s="264"/>
      <c r="AEI28" s="264"/>
      <c r="AEJ28" s="264"/>
      <c r="AEK28" s="264"/>
      <c r="AEL28" s="264"/>
      <c r="AEM28" s="264"/>
      <c r="AEN28" s="264"/>
      <c r="AEO28" s="264"/>
      <c r="AEP28" s="264"/>
      <c r="AEQ28" s="264"/>
      <c r="AER28" s="264"/>
      <c r="AES28" s="264"/>
      <c r="AET28" s="264"/>
      <c r="AEU28" s="264"/>
      <c r="AEV28" s="264"/>
      <c r="AEW28" s="264"/>
      <c r="AEX28" s="264"/>
      <c r="AEY28" s="264"/>
      <c r="AEZ28" s="264"/>
      <c r="AFA28" s="264"/>
      <c r="AFB28" s="264"/>
      <c r="AFC28" s="264"/>
      <c r="AFD28" s="264"/>
      <c r="AFE28" s="264"/>
      <c r="AFF28" s="264"/>
      <c r="AFG28" s="264"/>
      <c r="AFH28" s="264"/>
      <c r="AFI28" s="264"/>
      <c r="AFJ28" s="264"/>
      <c r="AFK28" s="264"/>
      <c r="AFL28" s="264"/>
      <c r="AFM28" s="264"/>
      <c r="AFN28" s="264"/>
      <c r="AFO28" s="264"/>
      <c r="AFP28" s="264"/>
      <c r="AFQ28" s="264"/>
      <c r="AFR28" s="264"/>
      <c r="AFS28" s="264"/>
      <c r="AFT28" s="264"/>
      <c r="AFU28" s="264"/>
      <c r="AFV28" s="264"/>
      <c r="AFW28" s="264"/>
      <c r="AFX28" s="264"/>
      <c r="AFY28" s="264"/>
      <c r="AFZ28" s="264"/>
      <c r="AGA28" s="264"/>
      <c r="AGB28" s="264"/>
      <c r="AGC28" s="264"/>
      <c r="AGD28" s="264"/>
      <c r="AGE28" s="264"/>
      <c r="AGF28" s="264"/>
      <c r="AGG28" s="264"/>
      <c r="AGH28" s="264"/>
      <c r="AGI28" s="264"/>
      <c r="AGJ28" s="264"/>
      <c r="AGK28" s="264"/>
      <c r="AGL28" s="264"/>
      <c r="AGM28" s="264"/>
      <c r="AGN28" s="264"/>
      <c r="AGO28" s="264"/>
      <c r="AGP28" s="264"/>
      <c r="AGQ28" s="264"/>
      <c r="AGR28" s="264"/>
      <c r="AGS28" s="264"/>
      <c r="AGT28" s="264"/>
      <c r="AGU28" s="264"/>
      <c r="AGV28" s="264"/>
      <c r="AGW28" s="264"/>
      <c r="AGX28" s="264"/>
      <c r="AGY28" s="264"/>
      <c r="AGZ28" s="264"/>
      <c r="AHA28" s="264"/>
      <c r="AHB28" s="264"/>
      <c r="AHC28" s="264"/>
      <c r="AHD28" s="264"/>
      <c r="AHE28" s="264"/>
      <c r="AHF28" s="264"/>
      <c r="AHG28" s="264"/>
      <c r="AHH28" s="264"/>
      <c r="AHI28" s="264"/>
      <c r="AHJ28" s="264"/>
      <c r="AHK28" s="264"/>
      <c r="AHL28" s="264"/>
      <c r="AHM28" s="264"/>
      <c r="AHN28" s="264"/>
      <c r="AHO28" s="264"/>
      <c r="AHP28" s="264"/>
      <c r="AHQ28" s="264"/>
      <c r="AHR28" s="264"/>
      <c r="AHS28" s="264"/>
      <c r="AHT28" s="264"/>
      <c r="AHU28" s="264"/>
      <c r="AHV28" s="264"/>
      <c r="AHW28" s="264"/>
      <c r="AHX28" s="264"/>
      <c r="AHY28" s="264"/>
      <c r="AHZ28" s="264"/>
      <c r="AIA28" s="264"/>
      <c r="AIB28" s="264"/>
      <c r="AIC28" s="264"/>
      <c r="AID28" s="264"/>
      <c r="AIE28" s="264"/>
      <c r="AIF28" s="264"/>
      <c r="AIG28" s="264"/>
      <c r="AIH28" s="264"/>
      <c r="AII28" s="264"/>
      <c r="AIJ28" s="264"/>
      <c r="AIK28" s="264"/>
      <c r="AIL28" s="264"/>
      <c r="AIM28" s="264"/>
      <c r="AIN28" s="264"/>
      <c r="AIO28" s="264"/>
      <c r="AIP28" s="264"/>
      <c r="AIQ28" s="264"/>
      <c r="AIR28" s="264"/>
      <c r="AIS28" s="264"/>
      <c r="AIT28" s="264"/>
      <c r="AIU28" s="264"/>
      <c r="AIV28" s="264"/>
      <c r="AIW28" s="264"/>
      <c r="AIX28" s="264"/>
      <c r="AIY28" s="264"/>
      <c r="AIZ28" s="264"/>
      <c r="AJA28" s="264"/>
      <c r="AJB28" s="264"/>
      <c r="AJC28" s="264"/>
      <c r="AJD28" s="264"/>
      <c r="AJE28" s="264"/>
      <c r="AJF28" s="264"/>
      <c r="AJG28" s="264"/>
      <c r="AJH28" s="264"/>
      <c r="AJI28" s="264"/>
      <c r="AJJ28" s="264"/>
      <c r="AJK28" s="264"/>
      <c r="AJL28" s="264"/>
      <c r="AJM28" s="264"/>
      <c r="AJN28" s="264"/>
      <c r="AJO28" s="264"/>
      <c r="AJP28" s="264"/>
      <c r="AJQ28" s="264"/>
      <c r="AJR28" s="264"/>
      <c r="AJS28" s="264"/>
      <c r="AJT28" s="264"/>
      <c r="AJU28" s="264"/>
      <c r="AJV28" s="264"/>
      <c r="AJW28" s="264"/>
      <c r="AJX28" s="264"/>
      <c r="AJY28" s="264"/>
      <c r="AJZ28" s="264"/>
      <c r="AKA28" s="264"/>
      <c r="AKB28" s="264"/>
      <c r="AKC28" s="264"/>
      <c r="AKD28" s="264"/>
      <c r="AKE28" s="264"/>
      <c r="AKF28" s="264"/>
      <c r="AKG28" s="264"/>
      <c r="AKH28" s="264"/>
      <c r="AKI28" s="264"/>
      <c r="AKJ28" s="264"/>
      <c r="AKK28" s="264"/>
      <c r="AKL28" s="264"/>
      <c r="AKM28" s="264"/>
      <c r="AKN28" s="264"/>
      <c r="AKO28" s="264"/>
      <c r="AKP28" s="264"/>
      <c r="AKQ28" s="264"/>
      <c r="AKR28" s="264"/>
      <c r="AKS28" s="264"/>
      <c r="AKT28" s="264"/>
      <c r="AKU28" s="264"/>
      <c r="AKV28" s="264"/>
      <c r="AKW28" s="264"/>
      <c r="AKX28" s="264"/>
      <c r="AKY28" s="264"/>
      <c r="AKZ28" s="264"/>
      <c r="ALA28" s="264"/>
      <c r="ALB28" s="264"/>
      <c r="ALC28" s="264"/>
      <c r="ALD28" s="264"/>
      <c r="ALE28" s="264"/>
      <c r="ALF28" s="264"/>
      <c r="ALG28" s="264"/>
      <c r="ALH28" s="264"/>
      <c r="ALI28" s="264"/>
      <c r="ALJ28" s="264"/>
      <c r="ALK28" s="264"/>
      <c r="ALL28" s="264"/>
      <c r="ALM28" s="264"/>
      <c r="ALN28" s="264"/>
      <c r="ALO28" s="264"/>
      <c r="ALP28" s="264"/>
      <c r="ALQ28" s="264"/>
      <c r="ALR28" s="264"/>
      <c r="ALS28" s="264"/>
      <c r="ALT28" s="264"/>
      <c r="ALU28" s="264"/>
      <c r="ALV28" s="264"/>
      <c r="ALW28" s="264"/>
      <c r="ALX28" s="264"/>
      <c r="ALY28" s="264"/>
      <c r="ALZ28" s="264"/>
      <c r="AMA28" s="264"/>
      <c r="AMB28" s="264"/>
      <c r="AMC28" s="264"/>
      <c r="AMD28" s="264"/>
      <c r="AME28" s="264"/>
      <c r="AMF28" s="264"/>
      <c r="AMG28" s="264"/>
      <c r="AMH28" s="264"/>
      <c r="AMI28" s="264"/>
      <c r="AMJ28" s="264"/>
      <c r="AMK28" s="264"/>
      <c r="AML28" s="264"/>
      <c r="AMM28" s="264"/>
      <c r="AMN28" s="264"/>
      <c r="AMO28" s="264"/>
      <c r="AMP28" s="264"/>
      <c r="AMQ28" s="264"/>
      <c r="AMR28" s="264"/>
      <c r="AMS28" s="264"/>
      <c r="AMT28" s="264"/>
      <c r="AMU28" s="264"/>
      <c r="AMV28" s="264"/>
      <c r="AMW28" s="264"/>
      <c r="AMX28" s="264"/>
      <c r="AMY28" s="264"/>
      <c r="AMZ28" s="264"/>
      <c r="ANA28" s="264"/>
      <c r="ANB28" s="264"/>
      <c r="ANC28" s="264"/>
      <c r="AND28" s="264"/>
      <c r="ANE28" s="264"/>
      <c r="ANF28" s="264"/>
      <c r="ANG28" s="264"/>
      <c r="ANH28" s="264"/>
      <c r="ANI28" s="264"/>
      <c r="ANJ28" s="264"/>
      <c r="ANK28" s="264"/>
      <c r="ANL28" s="264"/>
      <c r="ANM28" s="264"/>
      <c r="ANN28" s="264"/>
      <c r="ANO28" s="264"/>
      <c r="ANP28" s="264"/>
    </row>
    <row r="29" spans="1:1056" ht="5.0999999999999996" customHeight="1" x14ac:dyDescent="0.2">
      <c r="A29" s="210"/>
      <c r="B29" s="374"/>
      <c r="C29" s="157"/>
      <c r="D29" s="211"/>
      <c r="E29" s="263"/>
      <c r="F29" s="417"/>
      <c r="G29" s="417"/>
      <c r="H29" s="263"/>
      <c r="I29" s="263"/>
      <c r="J29" s="263"/>
      <c r="K29" s="263"/>
      <c r="L29" s="263"/>
      <c r="M29" s="263"/>
      <c r="N29" s="263"/>
      <c r="O29" s="263"/>
      <c r="P29" s="263"/>
      <c r="Q29" s="263"/>
      <c r="R29" s="263"/>
      <c r="S29" s="263"/>
      <c r="T29" s="263"/>
      <c r="U29" s="263"/>
      <c r="V29" s="263"/>
      <c r="W29" s="263"/>
      <c r="X29" s="263"/>
      <c r="Y29" s="263"/>
      <c r="Z29" s="263"/>
      <c r="AA29" s="263"/>
      <c r="AB29" s="263"/>
      <c r="AC29" s="263"/>
      <c r="AD29" s="263"/>
      <c r="AE29" s="263"/>
      <c r="AF29" s="263"/>
      <c r="AG29" s="263"/>
      <c r="AH29" s="263"/>
      <c r="AI29" s="263"/>
      <c r="AJ29" s="263"/>
      <c r="AK29" s="263"/>
      <c r="AL29" s="263"/>
      <c r="AM29" s="263"/>
      <c r="AN29" s="263"/>
      <c r="AO29" s="263"/>
      <c r="AP29" s="263"/>
      <c r="AQ29" s="263"/>
      <c r="AR29" s="263"/>
      <c r="AS29" s="263"/>
      <c r="AT29" s="263"/>
      <c r="AU29" s="263"/>
      <c r="AV29" s="263"/>
      <c r="AW29" s="263"/>
      <c r="AX29" s="263"/>
      <c r="AY29" s="263"/>
      <c r="AZ29" s="263"/>
      <c r="BA29" s="263"/>
      <c r="BB29" s="263"/>
      <c r="BC29" s="263"/>
      <c r="BD29" s="263"/>
      <c r="BE29" s="263"/>
      <c r="BF29" s="263"/>
      <c r="BG29" s="263"/>
      <c r="BH29" s="263"/>
      <c r="BI29" s="263"/>
      <c r="BJ29" s="263"/>
      <c r="BK29" s="263"/>
      <c r="BL29" s="263"/>
      <c r="BM29" s="263"/>
      <c r="BN29" s="263"/>
      <c r="BO29" s="263"/>
      <c r="BP29" s="263"/>
      <c r="BQ29" s="263"/>
      <c r="BR29" s="263"/>
      <c r="BS29" s="263"/>
      <c r="BT29" s="263"/>
      <c r="BU29" s="263"/>
      <c r="BV29" s="263"/>
      <c r="BW29" s="263"/>
      <c r="BX29" s="263"/>
      <c r="BY29" s="263"/>
      <c r="BZ29" s="263"/>
      <c r="CA29" s="263"/>
      <c r="CB29" s="263"/>
      <c r="CC29" s="263"/>
      <c r="CD29" s="263"/>
      <c r="CE29" s="263"/>
      <c r="CF29" s="263"/>
      <c r="CG29" s="263"/>
      <c r="CH29" s="263"/>
      <c r="CI29" s="263"/>
      <c r="CJ29" s="263"/>
      <c r="CK29" s="263"/>
      <c r="CL29" s="263"/>
      <c r="CM29" s="263"/>
      <c r="CN29" s="263"/>
      <c r="CO29" s="263"/>
      <c r="CP29" s="263"/>
      <c r="CQ29" s="263"/>
      <c r="CR29" s="263"/>
      <c r="CS29" s="263"/>
      <c r="CT29" s="263"/>
      <c r="CU29" s="263"/>
      <c r="CV29" s="263"/>
      <c r="CW29" s="263"/>
      <c r="CX29" s="263"/>
      <c r="CY29" s="263"/>
      <c r="CZ29" s="263"/>
      <c r="DA29" s="263"/>
      <c r="DB29" s="263"/>
      <c r="DC29" s="263"/>
      <c r="DD29" s="263"/>
      <c r="DE29" s="263"/>
      <c r="DF29" s="263"/>
      <c r="DG29" s="263"/>
      <c r="DH29" s="263"/>
      <c r="DI29" s="263"/>
      <c r="DJ29" s="263"/>
      <c r="DK29" s="263"/>
      <c r="DL29" s="263"/>
      <c r="DM29" s="263"/>
      <c r="DN29" s="263"/>
      <c r="DO29" s="263"/>
      <c r="DP29" s="263"/>
      <c r="DQ29" s="263"/>
      <c r="DR29" s="263"/>
      <c r="DS29" s="263"/>
      <c r="DT29" s="263"/>
      <c r="DU29" s="263"/>
      <c r="DV29" s="263"/>
      <c r="DW29" s="263"/>
      <c r="DX29" s="263"/>
      <c r="DY29" s="263"/>
      <c r="DZ29" s="263"/>
      <c r="EA29" s="263"/>
      <c r="EB29" s="263"/>
      <c r="EC29" s="263"/>
      <c r="ED29" s="263"/>
      <c r="EE29" s="263"/>
      <c r="EF29" s="263"/>
      <c r="EG29" s="263"/>
      <c r="EH29" s="263"/>
      <c r="EI29" s="263"/>
      <c r="EJ29" s="263"/>
      <c r="EK29" s="263"/>
      <c r="EL29" s="263"/>
      <c r="EM29" s="263"/>
      <c r="EN29" s="263"/>
      <c r="EO29" s="263"/>
      <c r="EP29" s="263"/>
      <c r="EQ29" s="263"/>
      <c r="ER29" s="263"/>
      <c r="ES29" s="263"/>
      <c r="ET29" s="263"/>
      <c r="EU29" s="263"/>
      <c r="EV29" s="263"/>
      <c r="EW29" s="263"/>
      <c r="EX29" s="263"/>
      <c r="EY29" s="263"/>
      <c r="EZ29" s="263"/>
      <c r="FA29" s="263"/>
      <c r="FB29" s="263"/>
      <c r="FC29" s="263"/>
      <c r="FD29" s="263"/>
      <c r="FE29" s="263"/>
      <c r="FF29" s="263"/>
      <c r="FG29" s="263"/>
      <c r="FH29" s="263"/>
      <c r="FI29" s="263"/>
      <c r="FJ29" s="263"/>
      <c r="FK29" s="263"/>
      <c r="FL29" s="263"/>
      <c r="FM29" s="263"/>
      <c r="FN29" s="263"/>
      <c r="FO29" s="263"/>
      <c r="FP29" s="263"/>
      <c r="FQ29" s="263"/>
      <c r="FR29" s="263"/>
      <c r="FS29" s="263"/>
      <c r="FT29" s="263"/>
      <c r="FU29" s="263"/>
      <c r="FV29" s="263"/>
      <c r="FW29" s="263"/>
      <c r="FX29" s="263"/>
      <c r="FY29" s="263"/>
      <c r="FZ29" s="263"/>
      <c r="GA29" s="263"/>
      <c r="GB29" s="263"/>
      <c r="GC29" s="263"/>
      <c r="GD29" s="263"/>
      <c r="GE29" s="263"/>
      <c r="GF29" s="263"/>
      <c r="GG29" s="263"/>
      <c r="GH29" s="263"/>
      <c r="GI29" s="263"/>
      <c r="GJ29" s="263"/>
      <c r="GK29" s="263"/>
      <c r="GL29" s="263"/>
      <c r="GM29" s="263"/>
      <c r="GN29" s="263"/>
      <c r="GO29" s="263"/>
      <c r="GP29" s="263"/>
      <c r="GQ29" s="263"/>
      <c r="GR29" s="263"/>
      <c r="GS29" s="263"/>
      <c r="GT29" s="263"/>
      <c r="GU29" s="263"/>
      <c r="GV29" s="263"/>
      <c r="GW29" s="263"/>
      <c r="GX29" s="263"/>
      <c r="GY29" s="263"/>
      <c r="GZ29" s="263"/>
      <c r="HA29" s="263"/>
      <c r="HB29" s="263"/>
      <c r="HC29" s="263"/>
      <c r="HD29" s="263"/>
      <c r="HE29" s="263"/>
      <c r="HF29" s="263"/>
      <c r="HG29" s="263"/>
      <c r="HH29" s="263"/>
      <c r="HI29" s="263"/>
      <c r="HJ29" s="263"/>
      <c r="HK29" s="263"/>
      <c r="HL29" s="263"/>
      <c r="HM29" s="263"/>
      <c r="HN29" s="263"/>
      <c r="HO29" s="263"/>
      <c r="HP29" s="263"/>
      <c r="HQ29" s="263"/>
      <c r="HR29" s="263"/>
      <c r="HS29" s="263"/>
      <c r="HT29" s="263"/>
      <c r="HU29" s="263"/>
      <c r="HV29" s="263"/>
      <c r="HW29" s="263"/>
      <c r="HX29" s="263"/>
      <c r="HY29" s="263"/>
      <c r="HZ29" s="263"/>
      <c r="IA29" s="263"/>
      <c r="IB29" s="263"/>
      <c r="IC29" s="263"/>
      <c r="ID29" s="263"/>
      <c r="IE29" s="263"/>
      <c r="IF29" s="263"/>
      <c r="IG29" s="263"/>
      <c r="IH29" s="263"/>
      <c r="II29" s="263"/>
      <c r="IJ29" s="263"/>
      <c r="IK29" s="263"/>
      <c r="IL29" s="263"/>
      <c r="IM29" s="263"/>
      <c r="IN29" s="263"/>
      <c r="IO29" s="263"/>
      <c r="IP29" s="263"/>
      <c r="IQ29" s="263"/>
      <c r="IR29" s="263"/>
      <c r="IS29" s="263"/>
      <c r="IT29" s="263"/>
      <c r="IU29" s="263"/>
      <c r="IV29" s="263"/>
      <c r="IW29" s="263"/>
      <c r="IX29" s="263"/>
      <c r="IY29" s="263"/>
      <c r="IZ29" s="263"/>
      <c r="JA29" s="263"/>
      <c r="JB29" s="263"/>
      <c r="JC29" s="263"/>
      <c r="JD29" s="263"/>
      <c r="JE29" s="263"/>
      <c r="JF29" s="263"/>
      <c r="JG29" s="263"/>
      <c r="JH29" s="263"/>
      <c r="JI29" s="263"/>
      <c r="JJ29" s="263"/>
      <c r="JK29" s="263"/>
      <c r="JL29" s="263"/>
      <c r="JM29" s="263"/>
      <c r="JN29" s="263"/>
      <c r="JO29" s="263"/>
      <c r="JP29" s="263"/>
      <c r="JQ29" s="263"/>
      <c r="JR29" s="263"/>
      <c r="JS29" s="263"/>
      <c r="JT29" s="263"/>
      <c r="JU29" s="263"/>
      <c r="JV29" s="263"/>
      <c r="JW29" s="263"/>
      <c r="JX29" s="263"/>
      <c r="JY29" s="263"/>
      <c r="JZ29" s="263"/>
      <c r="KA29" s="263"/>
      <c r="KB29" s="263"/>
      <c r="KC29" s="263"/>
      <c r="KD29" s="263"/>
      <c r="KE29" s="263"/>
      <c r="KF29" s="263"/>
      <c r="KG29" s="263"/>
      <c r="KH29" s="263"/>
      <c r="KI29" s="263"/>
      <c r="KJ29" s="263"/>
      <c r="KK29" s="263"/>
      <c r="KL29" s="263"/>
      <c r="KM29" s="263"/>
      <c r="KN29" s="263"/>
      <c r="KO29" s="263"/>
      <c r="KP29" s="263"/>
      <c r="KQ29" s="263"/>
      <c r="KR29" s="263"/>
      <c r="KS29" s="263"/>
      <c r="KT29" s="263"/>
      <c r="KU29" s="263"/>
      <c r="KV29" s="263"/>
      <c r="KW29" s="263"/>
      <c r="KX29" s="263"/>
      <c r="KY29" s="263"/>
      <c r="KZ29" s="263"/>
      <c r="LA29" s="263"/>
      <c r="LB29" s="263"/>
      <c r="LC29" s="263"/>
      <c r="LD29" s="263"/>
      <c r="LE29" s="263"/>
      <c r="LF29" s="263"/>
      <c r="LG29" s="263"/>
      <c r="LH29" s="263"/>
      <c r="LI29" s="263"/>
      <c r="LJ29" s="263"/>
      <c r="LK29" s="263"/>
      <c r="LL29" s="263"/>
      <c r="LM29" s="263"/>
      <c r="LN29" s="263"/>
      <c r="LO29" s="263"/>
      <c r="LP29" s="263"/>
      <c r="LQ29" s="263"/>
      <c r="LR29" s="263"/>
      <c r="LS29" s="263"/>
      <c r="LT29" s="263"/>
      <c r="LU29" s="263"/>
      <c r="LV29" s="263"/>
      <c r="LW29" s="263"/>
      <c r="LX29" s="263"/>
      <c r="LY29" s="263"/>
      <c r="LZ29" s="263"/>
      <c r="MA29" s="263"/>
      <c r="MB29" s="263"/>
      <c r="MC29" s="263"/>
      <c r="MD29" s="263"/>
      <c r="ME29" s="263"/>
      <c r="MF29" s="263"/>
      <c r="MG29" s="263"/>
      <c r="MH29" s="263"/>
      <c r="MI29" s="263"/>
      <c r="MJ29" s="263"/>
      <c r="MK29" s="263"/>
      <c r="ML29" s="263"/>
      <c r="MM29" s="263"/>
      <c r="MN29" s="263"/>
      <c r="MO29" s="263"/>
      <c r="MP29" s="263"/>
      <c r="MQ29" s="263"/>
      <c r="MR29" s="263"/>
      <c r="MS29" s="263"/>
      <c r="MT29" s="263"/>
      <c r="MU29" s="263"/>
      <c r="MV29" s="263"/>
      <c r="MW29" s="263"/>
      <c r="MX29" s="263"/>
      <c r="MY29" s="263"/>
      <c r="MZ29" s="263"/>
      <c r="NA29" s="263"/>
      <c r="NB29" s="263"/>
      <c r="NC29" s="263"/>
      <c r="ND29" s="263"/>
      <c r="NE29" s="263"/>
      <c r="NF29" s="263"/>
      <c r="NG29" s="263"/>
      <c r="NH29" s="263"/>
      <c r="NI29" s="263"/>
      <c r="NJ29" s="263"/>
      <c r="NK29" s="263"/>
      <c r="NL29" s="263"/>
      <c r="NM29" s="263"/>
      <c r="NN29" s="263"/>
      <c r="NO29" s="263"/>
      <c r="NP29" s="263"/>
      <c r="NQ29" s="263"/>
      <c r="NR29" s="263"/>
      <c r="NS29" s="263"/>
      <c r="NT29" s="263"/>
      <c r="NU29" s="263"/>
      <c r="NV29" s="263"/>
      <c r="NW29" s="263"/>
      <c r="NX29" s="263"/>
      <c r="NY29" s="263"/>
      <c r="NZ29" s="263"/>
      <c r="OA29" s="263"/>
      <c r="OB29" s="263"/>
      <c r="OC29" s="263"/>
      <c r="OD29" s="263"/>
      <c r="OE29" s="263"/>
      <c r="OF29" s="263"/>
      <c r="OG29" s="263"/>
      <c r="OH29" s="263"/>
      <c r="OI29" s="263"/>
      <c r="OJ29" s="263"/>
      <c r="OK29" s="263"/>
      <c r="OL29" s="263"/>
      <c r="OM29" s="263"/>
      <c r="ON29" s="263"/>
      <c r="OO29" s="263"/>
      <c r="OP29" s="263"/>
      <c r="OQ29" s="263"/>
      <c r="OR29" s="263"/>
      <c r="OS29" s="263"/>
      <c r="OT29" s="263"/>
      <c r="OU29" s="263"/>
      <c r="OV29" s="263"/>
      <c r="OW29" s="263"/>
      <c r="OX29" s="263"/>
      <c r="OY29" s="263"/>
      <c r="OZ29" s="263"/>
      <c r="PA29" s="263"/>
      <c r="PB29" s="263"/>
      <c r="PC29" s="263"/>
      <c r="PD29" s="263"/>
      <c r="PE29" s="263"/>
      <c r="PF29" s="263"/>
      <c r="PG29" s="263"/>
      <c r="PH29" s="263"/>
      <c r="PI29" s="263"/>
      <c r="PJ29" s="263"/>
      <c r="PK29" s="263"/>
      <c r="PL29" s="263"/>
      <c r="PM29" s="263"/>
      <c r="PN29" s="263"/>
      <c r="PO29" s="263"/>
      <c r="PP29" s="263"/>
      <c r="PQ29" s="263"/>
      <c r="PR29" s="263"/>
      <c r="PS29" s="263"/>
      <c r="PT29" s="263"/>
      <c r="PU29" s="263"/>
      <c r="PV29" s="263"/>
      <c r="PW29" s="263"/>
      <c r="PX29" s="263"/>
      <c r="PY29" s="263"/>
      <c r="PZ29" s="263"/>
      <c r="QA29" s="263"/>
      <c r="QB29" s="263"/>
      <c r="QC29" s="263"/>
      <c r="QD29" s="263"/>
      <c r="QE29" s="263"/>
      <c r="QF29" s="263"/>
      <c r="QG29" s="263"/>
      <c r="QH29" s="263"/>
      <c r="QI29" s="263"/>
      <c r="QJ29" s="263"/>
      <c r="QK29" s="263"/>
      <c r="QL29" s="263"/>
      <c r="QM29" s="263"/>
      <c r="QN29" s="263"/>
      <c r="QO29" s="263"/>
      <c r="QP29" s="263"/>
      <c r="QQ29" s="263"/>
      <c r="QR29" s="263"/>
      <c r="QS29" s="263"/>
      <c r="QT29" s="263"/>
      <c r="QU29" s="263"/>
      <c r="QV29" s="263"/>
      <c r="QW29" s="263"/>
      <c r="QX29" s="263"/>
      <c r="QY29" s="263"/>
      <c r="QZ29" s="263"/>
      <c r="RA29" s="263"/>
      <c r="RB29" s="263"/>
      <c r="RC29" s="263"/>
      <c r="RD29" s="263"/>
      <c r="RE29" s="263"/>
      <c r="RF29" s="263"/>
      <c r="RG29" s="263"/>
      <c r="RH29" s="263"/>
      <c r="RI29" s="263"/>
      <c r="RJ29" s="263"/>
      <c r="RK29" s="263"/>
      <c r="RL29" s="263"/>
      <c r="RM29" s="263"/>
      <c r="RN29" s="263"/>
      <c r="RO29" s="263"/>
      <c r="RP29" s="263"/>
      <c r="RQ29" s="263"/>
      <c r="RR29" s="263"/>
      <c r="RS29" s="263"/>
      <c r="RT29" s="263"/>
      <c r="RU29" s="263"/>
      <c r="RV29" s="263"/>
      <c r="RW29" s="263"/>
      <c r="RX29" s="263"/>
      <c r="RY29" s="263"/>
      <c r="RZ29" s="263"/>
      <c r="SA29" s="263"/>
      <c r="SB29" s="263"/>
      <c r="SC29" s="263"/>
      <c r="SD29" s="263"/>
      <c r="SE29" s="263"/>
      <c r="SF29" s="263"/>
      <c r="SG29" s="263"/>
      <c r="SH29" s="263"/>
      <c r="SI29" s="263"/>
      <c r="SJ29" s="263"/>
      <c r="SK29" s="263"/>
      <c r="SL29" s="263"/>
      <c r="SM29" s="263"/>
      <c r="SN29" s="263"/>
      <c r="SO29" s="263"/>
      <c r="SP29" s="263"/>
      <c r="SQ29" s="263"/>
      <c r="SR29" s="263"/>
      <c r="SS29" s="263"/>
      <c r="ST29" s="263"/>
      <c r="SU29" s="263"/>
      <c r="SV29" s="263"/>
      <c r="SW29" s="263"/>
      <c r="SX29" s="263"/>
      <c r="SY29" s="263"/>
      <c r="SZ29" s="263"/>
      <c r="TA29" s="263"/>
      <c r="TB29" s="263"/>
      <c r="TC29" s="263"/>
      <c r="TD29" s="263"/>
      <c r="TE29" s="263"/>
      <c r="TF29" s="263"/>
      <c r="TG29" s="263"/>
      <c r="TH29" s="263"/>
      <c r="TI29" s="263"/>
      <c r="TJ29" s="263"/>
      <c r="TK29" s="263"/>
      <c r="TL29" s="263"/>
      <c r="TM29" s="263"/>
      <c r="TN29" s="263"/>
      <c r="TO29" s="263"/>
      <c r="TP29" s="263"/>
      <c r="TQ29" s="263"/>
      <c r="TR29" s="263"/>
      <c r="TS29" s="263"/>
      <c r="TT29" s="263"/>
      <c r="TU29" s="263"/>
      <c r="TV29" s="263"/>
      <c r="TW29" s="263"/>
      <c r="TX29" s="263"/>
      <c r="TY29" s="263"/>
      <c r="TZ29" s="263"/>
      <c r="UA29" s="263"/>
      <c r="UB29" s="263"/>
      <c r="UC29" s="263"/>
      <c r="UD29" s="263"/>
      <c r="UE29" s="263"/>
      <c r="UF29" s="263"/>
      <c r="UG29" s="263"/>
      <c r="UH29" s="263"/>
      <c r="UI29" s="263"/>
      <c r="UJ29" s="263"/>
      <c r="UK29" s="263"/>
      <c r="UL29" s="263"/>
      <c r="UM29" s="263"/>
      <c r="UN29" s="263"/>
      <c r="UO29" s="263"/>
      <c r="UP29" s="263"/>
      <c r="UQ29" s="263"/>
      <c r="UR29" s="263"/>
      <c r="US29" s="263"/>
      <c r="UT29" s="263"/>
      <c r="UU29" s="263"/>
      <c r="UV29" s="263"/>
      <c r="UW29" s="263"/>
      <c r="UX29" s="263"/>
      <c r="UY29" s="263"/>
      <c r="UZ29" s="263"/>
      <c r="VA29" s="263"/>
      <c r="VB29" s="263"/>
      <c r="VC29" s="263"/>
      <c r="VD29" s="263"/>
      <c r="VE29" s="263"/>
      <c r="VF29" s="263"/>
      <c r="VG29" s="263"/>
      <c r="VH29" s="263"/>
      <c r="VI29" s="263"/>
      <c r="VJ29" s="263"/>
      <c r="VK29" s="263"/>
      <c r="VL29" s="263"/>
      <c r="VM29" s="263"/>
      <c r="VN29" s="263"/>
      <c r="VO29" s="263"/>
      <c r="VP29" s="263"/>
      <c r="VQ29" s="263"/>
      <c r="VR29" s="263"/>
      <c r="VS29" s="263"/>
      <c r="VT29" s="263"/>
      <c r="VU29" s="263"/>
      <c r="VV29" s="263"/>
      <c r="VW29" s="263"/>
      <c r="VX29" s="263"/>
      <c r="VY29" s="263"/>
      <c r="VZ29" s="263"/>
      <c r="WA29" s="263"/>
      <c r="WB29" s="263"/>
      <c r="WC29" s="263"/>
      <c r="WD29" s="263"/>
      <c r="WE29" s="263"/>
      <c r="WF29" s="263"/>
      <c r="WG29" s="263"/>
      <c r="WH29" s="263"/>
      <c r="WI29" s="263"/>
      <c r="WJ29" s="263"/>
      <c r="WK29" s="263"/>
      <c r="WL29" s="263"/>
      <c r="WM29" s="263"/>
      <c r="WN29" s="263"/>
      <c r="WO29" s="263"/>
      <c r="WP29" s="263"/>
      <c r="WQ29" s="263"/>
      <c r="WR29" s="263"/>
      <c r="WS29" s="263"/>
      <c r="WT29" s="263"/>
      <c r="WU29" s="263"/>
      <c r="WV29" s="263"/>
      <c r="WW29" s="263"/>
      <c r="WX29" s="263"/>
      <c r="WY29" s="263"/>
      <c r="WZ29" s="263"/>
      <c r="XA29" s="263"/>
      <c r="XB29" s="263"/>
      <c r="XC29" s="263"/>
      <c r="XD29" s="263"/>
      <c r="XE29" s="263"/>
      <c r="XF29" s="263"/>
      <c r="XG29" s="263"/>
      <c r="XH29" s="263"/>
      <c r="XI29" s="263"/>
      <c r="XJ29" s="263"/>
      <c r="XK29" s="263"/>
      <c r="XL29" s="263"/>
      <c r="XM29" s="263"/>
      <c r="XN29" s="263"/>
      <c r="XO29" s="263"/>
      <c r="XP29" s="263"/>
      <c r="XQ29" s="263"/>
      <c r="XR29" s="263"/>
      <c r="XS29" s="263"/>
      <c r="XT29" s="263"/>
      <c r="XU29" s="263"/>
      <c r="XV29" s="263"/>
      <c r="XW29" s="263"/>
      <c r="XX29" s="263"/>
      <c r="XY29" s="263"/>
      <c r="XZ29" s="263"/>
      <c r="YA29" s="263"/>
      <c r="YB29" s="263"/>
      <c r="YC29" s="263"/>
      <c r="YD29" s="263"/>
      <c r="YE29" s="263"/>
      <c r="YF29" s="263"/>
      <c r="YG29" s="263"/>
      <c r="YH29" s="263"/>
      <c r="YI29" s="263"/>
      <c r="YJ29" s="263"/>
      <c r="YK29" s="263"/>
      <c r="YL29" s="263"/>
      <c r="YM29" s="263"/>
      <c r="YN29" s="263"/>
      <c r="YO29" s="263"/>
      <c r="YP29" s="263"/>
      <c r="YQ29" s="263"/>
      <c r="YR29" s="263"/>
      <c r="YS29" s="263"/>
      <c r="YT29" s="263"/>
      <c r="YU29" s="263"/>
      <c r="YV29" s="263"/>
      <c r="YW29" s="263"/>
      <c r="YX29" s="263"/>
      <c r="YY29" s="263"/>
      <c r="YZ29" s="263"/>
      <c r="ZA29" s="263"/>
      <c r="ZB29" s="263"/>
      <c r="ZC29" s="263"/>
      <c r="ZD29" s="263"/>
      <c r="ZE29" s="263"/>
      <c r="ZF29" s="263"/>
      <c r="ZG29" s="263"/>
      <c r="ZH29" s="263"/>
      <c r="ZI29" s="263"/>
      <c r="ZJ29" s="263"/>
      <c r="ZK29" s="263"/>
      <c r="ZL29" s="263"/>
      <c r="ZM29" s="263"/>
      <c r="ZN29" s="263"/>
      <c r="ZO29" s="263"/>
      <c r="ZP29" s="263"/>
      <c r="ZQ29" s="263"/>
      <c r="ZR29" s="263"/>
      <c r="ZS29" s="263"/>
      <c r="ZT29" s="263"/>
      <c r="ZU29" s="263"/>
      <c r="ZV29" s="263"/>
      <c r="ZW29" s="263"/>
      <c r="ZX29" s="263"/>
      <c r="ZY29" s="263"/>
      <c r="ZZ29" s="263"/>
      <c r="AAA29" s="263"/>
      <c r="AAB29" s="263"/>
      <c r="AAC29" s="263"/>
      <c r="AAD29" s="263"/>
      <c r="AAE29" s="263"/>
      <c r="AAF29" s="263"/>
      <c r="AAG29" s="263"/>
      <c r="AAH29" s="263"/>
      <c r="AAI29" s="263"/>
      <c r="AAJ29" s="263"/>
      <c r="AAK29" s="263"/>
      <c r="AAL29" s="263"/>
      <c r="AAM29" s="263"/>
      <c r="AAN29" s="263"/>
      <c r="AAO29" s="263"/>
      <c r="AAP29" s="263"/>
      <c r="AAQ29" s="263"/>
      <c r="AAR29" s="263"/>
      <c r="AAS29" s="263"/>
      <c r="AAT29" s="263"/>
      <c r="AAU29" s="263"/>
      <c r="AAV29" s="263"/>
      <c r="AAW29" s="263"/>
      <c r="AAX29" s="263"/>
      <c r="AAY29" s="263"/>
      <c r="AAZ29" s="263"/>
      <c r="ABA29" s="263"/>
      <c r="ABB29" s="263"/>
      <c r="ABC29" s="263"/>
      <c r="ABD29" s="263"/>
      <c r="ABE29" s="263"/>
      <c r="ABF29" s="263"/>
      <c r="ABG29" s="263"/>
      <c r="ABH29" s="263"/>
      <c r="ABI29" s="263"/>
      <c r="ABJ29" s="263"/>
      <c r="ABK29" s="263"/>
      <c r="ABL29" s="263"/>
      <c r="ABM29" s="263"/>
      <c r="ABN29" s="263"/>
      <c r="ABO29" s="263"/>
      <c r="ABP29" s="263"/>
      <c r="ABQ29" s="263"/>
      <c r="ABR29" s="263"/>
      <c r="ABS29" s="263"/>
      <c r="ABT29" s="263"/>
      <c r="ABU29" s="263"/>
      <c r="ABV29" s="263"/>
      <c r="ABW29" s="263"/>
      <c r="ABX29" s="263"/>
      <c r="ABY29" s="263"/>
      <c r="ABZ29" s="263"/>
      <c r="ACA29" s="263"/>
      <c r="ACB29" s="263"/>
      <c r="ACC29" s="263"/>
      <c r="ACD29" s="263"/>
      <c r="ACE29" s="263"/>
      <c r="ACF29" s="263"/>
      <c r="ACG29" s="263"/>
      <c r="ACH29" s="263"/>
      <c r="ACI29" s="263"/>
      <c r="ACJ29" s="263"/>
      <c r="ACK29" s="263"/>
      <c r="ACL29" s="263"/>
      <c r="ACM29" s="263"/>
      <c r="ACN29" s="263"/>
      <c r="ACO29" s="263"/>
      <c r="ACP29" s="263"/>
      <c r="ACQ29" s="263"/>
      <c r="ACR29" s="263"/>
      <c r="ACS29" s="263"/>
      <c r="ACT29" s="263"/>
      <c r="ACU29" s="263"/>
      <c r="ACV29" s="263"/>
      <c r="ACW29" s="263"/>
      <c r="ACX29" s="263"/>
      <c r="ACY29" s="263"/>
      <c r="ACZ29" s="263"/>
      <c r="ADA29" s="263"/>
      <c r="ADB29" s="263"/>
      <c r="ADC29" s="263"/>
      <c r="ADD29" s="263"/>
      <c r="ADE29" s="263"/>
      <c r="ADF29" s="263"/>
      <c r="ADG29" s="263"/>
      <c r="ADH29" s="263"/>
      <c r="ADI29" s="263"/>
      <c r="ADJ29" s="263"/>
      <c r="ADK29" s="263"/>
      <c r="ADL29" s="263"/>
      <c r="ADM29" s="263"/>
      <c r="ADN29" s="263"/>
      <c r="ADO29" s="263"/>
      <c r="ADP29" s="263"/>
      <c r="ADQ29" s="263"/>
      <c r="ADR29" s="263"/>
      <c r="ADS29" s="263"/>
      <c r="ADT29" s="263"/>
      <c r="ADU29" s="263"/>
      <c r="ADV29" s="263"/>
      <c r="ADW29" s="263"/>
      <c r="ADX29" s="263"/>
      <c r="ADY29" s="263"/>
      <c r="ADZ29" s="263"/>
      <c r="AEA29" s="263"/>
      <c r="AEB29" s="263"/>
      <c r="AEC29" s="263"/>
      <c r="AED29" s="263"/>
      <c r="AEE29" s="263"/>
      <c r="AEF29" s="263"/>
      <c r="AEG29" s="263"/>
      <c r="AEH29" s="263"/>
      <c r="AEI29" s="263"/>
      <c r="AEJ29" s="263"/>
      <c r="AEK29" s="263"/>
      <c r="AEL29" s="263"/>
      <c r="AEM29" s="263"/>
      <c r="AEN29" s="263"/>
      <c r="AEO29" s="263"/>
      <c r="AEP29" s="263"/>
      <c r="AEQ29" s="263"/>
      <c r="AER29" s="263"/>
      <c r="AES29" s="263"/>
      <c r="AET29" s="263"/>
      <c r="AEU29" s="263"/>
      <c r="AEV29" s="263"/>
      <c r="AEW29" s="263"/>
      <c r="AEX29" s="263"/>
      <c r="AEY29" s="263"/>
      <c r="AEZ29" s="263"/>
      <c r="AFA29" s="263"/>
      <c r="AFB29" s="263"/>
      <c r="AFC29" s="263"/>
      <c r="AFD29" s="263"/>
      <c r="AFE29" s="263"/>
      <c r="AFF29" s="263"/>
      <c r="AFG29" s="263"/>
      <c r="AFH29" s="263"/>
      <c r="AFI29" s="263"/>
      <c r="AFJ29" s="263"/>
      <c r="AFK29" s="263"/>
      <c r="AFL29" s="263"/>
      <c r="AFM29" s="263"/>
      <c r="AFN29" s="263"/>
      <c r="AFO29" s="263"/>
      <c r="AFP29" s="263"/>
      <c r="AFQ29" s="263"/>
      <c r="AFR29" s="263"/>
      <c r="AFS29" s="263"/>
      <c r="AFT29" s="263"/>
      <c r="AFU29" s="263"/>
      <c r="AFV29" s="263"/>
      <c r="AFW29" s="263"/>
      <c r="AFX29" s="263"/>
      <c r="AFY29" s="263"/>
      <c r="AFZ29" s="263"/>
      <c r="AGA29" s="263"/>
      <c r="AGB29" s="263"/>
      <c r="AGC29" s="263"/>
      <c r="AGD29" s="263"/>
      <c r="AGE29" s="263"/>
      <c r="AGF29" s="263"/>
      <c r="AGG29" s="263"/>
      <c r="AGH29" s="263"/>
      <c r="AGI29" s="263"/>
      <c r="AGJ29" s="263"/>
      <c r="AGK29" s="263"/>
      <c r="AGL29" s="263"/>
      <c r="AGM29" s="263"/>
      <c r="AGN29" s="263"/>
      <c r="AGO29" s="263"/>
      <c r="AGP29" s="263"/>
      <c r="AGQ29" s="263"/>
      <c r="AGR29" s="263"/>
      <c r="AGS29" s="263"/>
      <c r="AGT29" s="263"/>
      <c r="AGU29" s="263"/>
      <c r="AGV29" s="263"/>
      <c r="AGW29" s="263"/>
      <c r="AGX29" s="263"/>
      <c r="AGY29" s="263"/>
      <c r="AGZ29" s="263"/>
      <c r="AHA29" s="263"/>
      <c r="AHB29" s="263"/>
      <c r="AHC29" s="263"/>
      <c r="AHD29" s="263"/>
      <c r="AHE29" s="263"/>
      <c r="AHF29" s="263"/>
      <c r="AHG29" s="263"/>
      <c r="AHH29" s="263"/>
      <c r="AHI29" s="263"/>
      <c r="AHJ29" s="263"/>
      <c r="AHK29" s="263"/>
      <c r="AHL29" s="263"/>
      <c r="AHM29" s="263"/>
      <c r="AHN29" s="263"/>
      <c r="AHO29" s="263"/>
      <c r="AHP29" s="263"/>
      <c r="AHQ29" s="263"/>
      <c r="AHR29" s="263"/>
      <c r="AHS29" s="263"/>
      <c r="AHT29" s="263"/>
      <c r="AHU29" s="263"/>
      <c r="AHV29" s="263"/>
      <c r="AHW29" s="263"/>
      <c r="AHX29" s="263"/>
      <c r="AHY29" s="263"/>
      <c r="AHZ29" s="263"/>
      <c r="AIA29" s="263"/>
      <c r="AIB29" s="263"/>
      <c r="AIC29" s="263"/>
      <c r="AID29" s="263"/>
      <c r="AIE29" s="263"/>
      <c r="AIF29" s="263"/>
      <c r="AIG29" s="263"/>
      <c r="AIH29" s="263"/>
      <c r="AII29" s="263"/>
      <c r="AIJ29" s="263"/>
      <c r="AIK29" s="263"/>
      <c r="AIL29" s="263"/>
      <c r="AIM29" s="263"/>
      <c r="AIN29" s="263"/>
      <c r="AIO29" s="263"/>
      <c r="AIP29" s="263"/>
      <c r="AIQ29" s="263"/>
      <c r="AIR29" s="263"/>
      <c r="AIS29" s="263"/>
      <c r="AIT29" s="263"/>
      <c r="AIU29" s="263"/>
      <c r="AIV29" s="263"/>
      <c r="AIW29" s="263"/>
      <c r="AIX29" s="263"/>
      <c r="AIY29" s="263"/>
      <c r="AIZ29" s="263"/>
      <c r="AJA29" s="263"/>
      <c r="AJB29" s="263"/>
      <c r="AJC29" s="263"/>
      <c r="AJD29" s="263"/>
      <c r="AJE29" s="263"/>
      <c r="AJF29" s="263"/>
      <c r="AJG29" s="263"/>
      <c r="AJH29" s="263"/>
      <c r="AJI29" s="263"/>
      <c r="AJJ29" s="263"/>
      <c r="AJK29" s="263"/>
      <c r="AJL29" s="263"/>
      <c r="AJM29" s="263"/>
      <c r="AJN29" s="263"/>
      <c r="AJO29" s="263"/>
      <c r="AJP29" s="263"/>
      <c r="AJQ29" s="263"/>
      <c r="AJR29" s="263"/>
      <c r="AJS29" s="263"/>
      <c r="AJT29" s="263"/>
      <c r="AJU29" s="263"/>
      <c r="AJV29" s="263"/>
      <c r="AJW29" s="263"/>
      <c r="AJX29" s="263"/>
      <c r="AJY29" s="263"/>
      <c r="AJZ29" s="263"/>
      <c r="AKA29" s="263"/>
      <c r="AKB29" s="263"/>
      <c r="AKC29" s="263"/>
      <c r="AKD29" s="263"/>
      <c r="AKE29" s="263"/>
      <c r="AKF29" s="263"/>
      <c r="AKG29" s="263"/>
      <c r="AKH29" s="263"/>
      <c r="AKI29" s="263"/>
      <c r="AKJ29" s="263"/>
      <c r="AKK29" s="263"/>
      <c r="AKL29" s="263"/>
      <c r="AKM29" s="263"/>
      <c r="AKN29" s="263"/>
      <c r="AKO29" s="263"/>
      <c r="AKP29" s="263"/>
      <c r="AKQ29" s="263"/>
      <c r="AKR29" s="263"/>
      <c r="AKS29" s="263"/>
      <c r="AKT29" s="263"/>
      <c r="AKU29" s="263"/>
      <c r="AKV29" s="263"/>
      <c r="AKW29" s="263"/>
      <c r="AKX29" s="263"/>
      <c r="AKY29" s="263"/>
      <c r="AKZ29" s="263"/>
      <c r="ALA29" s="263"/>
      <c r="ALB29" s="263"/>
      <c r="ALC29" s="263"/>
      <c r="ALD29" s="263"/>
      <c r="ALE29" s="263"/>
      <c r="ALF29" s="263"/>
      <c r="ALG29" s="263"/>
      <c r="ALH29" s="263"/>
      <c r="ALI29" s="263"/>
      <c r="ALJ29" s="263"/>
      <c r="ALK29" s="263"/>
      <c r="ALL29" s="263"/>
      <c r="ALM29" s="263"/>
      <c r="ALN29" s="263"/>
      <c r="ALO29" s="263"/>
      <c r="ALP29" s="263"/>
      <c r="ALQ29" s="263"/>
      <c r="ALR29" s="263"/>
      <c r="ALS29" s="263"/>
      <c r="ALT29" s="263"/>
      <c r="ALU29" s="263"/>
      <c r="ALV29" s="263"/>
      <c r="ALW29" s="263"/>
      <c r="ALX29" s="263"/>
      <c r="ALY29" s="263"/>
      <c r="ALZ29" s="263"/>
      <c r="AMA29" s="263"/>
      <c r="AMB29" s="263"/>
      <c r="AMC29" s="263"/>
      <c r="AMD29" s="263"/>
      <c r="AME29" s="263"/>
      <c r="AMF29" s="263"/>
      <c r="AMG29" s="263"/>
      <c r="AMH29" s="263"/>
      <c r="AMI29" s="263"/>
      <c r="AMJ29" s="263"/>
      <c r="AMK29" s="263"/>
      <c r="AML29" s="263"/>
      <c r="AMM29" s="263"/>
      <c r="AMN29" s="263"/>
      <c r="AMO29" s="263"/>
      <c r="AMP29" s="263"/>
      <c r="AMQ29" s="263"/>
      <c r="AMR29" s="263"/>
      <c r="AMS29" s="263"/>
      <c r="AMT29" s="263"/>
      <c r="AMU29" s="263"/>
      <c r="AMV29" s="263"/>
      <c r="AMW29" s="263"/>
      <c r="AMX29" s="263"/>
      <c r="AMY29" s="263"/>
      <c r="AMZ29" s="263"/>
      <c r="ANA29" s="263"/>
      <c r="ANB29" s="263"/>
      <c r="ANC29" s="263"/>
      <c r="AND29" s="263"/>
      <c r="ANE29" s="263"/>
      <c r="ANF29" s="263"/>
      <c r="ANG29" s="263"/>
      <c r="ANH29" s="263"/>
      <c r="ANI29" s="263"/>
      <c r="ANJ29" s="263"/>
      <c r="ANK29" s="263"/>
      <c r="ANL29" s="263"/>
      <c r="ANM29" s="263"/>
      <c r="ANN29" s="263"/>
      <c r="ANO29" s="263"/>
      <c r="ANP29" s="263"/>
    </row>
    <row r="30" spans="1:1056" ht="5.0999999999999996" customHeight="1" x14ac:dyDescent="0.3">
      <c r="A30" s="158"/>
      <c r="B30" s="375"/>
      <c r="C30" s="159"/>
      <c r="D30" s="160"/>
    </row>
    <row r="31" spans="1:1056" ht="16.5" x14ac:dyDescent="0.3">
      <c r="A31" s="471" t="s">
        <v>66</v>
      </c>
      <c r="B31" s="472"/>
      <c r="C31" s="472"/>
      <c r="D31" s="161"/>
    </row>
    <row r="32" spans="1:1056" ht="16.5" x14ac:dyDescent="0.3">
      <c r="A32" s="483" t="s">
        <v>123</v>
      </c>
      <c r="B32" s="484"/>
      <c r="C32" s="484"/>
      <c r="D32" s="161"/>
    </row>
    <row r="33" spans="1:8" ht="16.5" x14ac:dyDescent="0.3">
      <c r="A33" s="483" t="s">
        <v>124</v>
      </c>
      <c r="B33" s="484"/>
      <c r="C33" s="484"/>
      <c r="D33" s="161"/>
    </row>
    <row r="34" spans="1:8" ht="24.95" customHeight="1" x14ac:dyDescent="0.3">
      <c r="A34" s="483" t="s">
        <v>729</v>
      </c>
      <c r="B34" s="484"/>
      <c r="C34" s="473"/>
      <c r="D34" s="162"/>
    </row>
    <row r="35" spans="1:8" ht="5.0999999999999996" customHeight="1" x14ac:dyDescent="0.3">
      <c r="A35" s="163"/>
      <c r="B35" s="359"/>
      <c r="C35" s="159"/>
      <c r="D35" s="164"/>
    </row>
    <row r="36" spans="1:8" ht="5.0999999999999996" customHeight="1" x14ac:dyDescent="0.3">
      <c r="A36" s="165"/>
      <c r="B36" s="376"/>
      <c r="C36" s="166"/>
      <c r="D36" s="164"/>
    </row>
    <row r="37" spans="1:8" ht="24.95" customHeight="1" x14ac:dyDescent="0.3">
      <c r="A37" s="471" t="s">
        <v>126</v>
      </c>
      <c r="B37" s="472"/>
      <c r="C37" s="473"/>
      <c r="D37" s="167"/>
      <c r="E37" s="167"/>
    </row>
    <row r="38" spans="1:8" ht="5.0999999999999996" customHeight="1" x14ac:dyDescent="0.3">
      <c r="A38" s="168"/>
      <c r="B38" s="153"/>
      <c r="C38" s="169"/>
      <c r="D38" s="161"/>
    </row>
    <row r="39" spans="1:8" ht="16.5" x14ac:dyDescent="0.3">
      <c r="A39" s="471" t="s">
        <v>67</v>
      </c>
      <c r="B39" s="472"/>
      <c r="C39" s="473"/>
      <c r="D39" s="161"/>
    </row>
    <row r="40" spans="1:8" ht="5.0999999999999996" customHeight="1" x14ac:dyDescent="0.3">
      <c r="A40" s="168"/>
      <c r="B40" s="153"/>
      <c r="C40" s="169"/>
      <c r="D40" s="161"/>
    </row>
    <row r="41" spans="1:8" ht="24.95" customHeight="1" x14ac:dyDescent="0.2">
      <c r="A41" s="474" t="s">
        <v>687</v>
      </c>
      <c r="B41" s="475"/>
      <c r="C41" s="476"/>
      <c r="D41" s="162"/>
    </row>
    <row r="42" spans="1:8" ht="5.0999999999999996" customHeight="1" thickBot="1" x14ac:dyDescent="0.35">
      <c r="A42" s="168"/>
      <c r="B42" s="153"/>
      <c r="C42" s="169"/>
      <c r="D42" s="161"/>
    </row>
    <row r="43" spans="1:8" ht="24.95" customHeight="1" thickBot="1" x14ac:dyDescent="0.35">
      <c r="A43" s="477" t="s">
        <v>479</v>
      </c>
      <c r="B43" s="478"/>
      <c r="C43" s="479"/>
      <c r="D43" s="170"/>
      <c r="F43" s="218">
        <f>D43/4.5</f>
        <v>0</v>
      </c>
      <c r="H43" s="313"/>
    </row>
    <row r="44" spans="1:8" x14ac:dyDescent="0.2">
      <c r="H44" s="398"/>
    </row>
  </sheetData>
  <mergeCells count="9">
    <mergeCell ref="A37:C37"/>
    <mergeCell ref="A39:C39"/>
    <mergeCell ref="A41:C41"/>
    <mergeCell ref="A43:C43"/>
    <mergeCell ref="A28:C28"/>
    <mergeCell ref="A31:C31"/>
    <mergeCell ref="A33:C33"/>
    <mergeCell ref="A34:C34"/>
    <mergeCell ref="A32:C32"/>
  </mergeCells>
  <pageMargins left="0.7" right="0.7" top="0.75" bottom="0.75" header="0.3" footer="0.3"/>
  <pageSetup paperSize="9" scale="74" firstPageNumber="31" fitToHeight="0" orientation="portrait" horizontalDpi="300" verticalDpi="300" r:id="rId1"/>
  <headerFooter alignWithMargins="0">
    <oddFooter>&amp;C&amp;P</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theme="3" tint="0.39997558519241921"/>
    <pageSetUpPr fitToPage="1"/>
  </sheetPr>
  <dimension ref="A1:K101"/>
  <sheetViews>
    <sheetView view="pageBreakPreview" topLeftCell="A25" zoomScaleNormal="100" zoomScaleSheetLayoutView="100" workbookViewId="0">
      <selection activeCell="D29" sqref="D29"/>
    </sheetView>
  </sheetViews>
  <sheetFormatPr defaultColWidth="9.140625" defaultRowHeight="12" x14ac:dyDescent="0.2"/>
  <cols>
    <col min="1" max="2" width="7.7109375" style="2" customWidth="1"/>
    <col min="3" max="3" width="75.7109375" style="2" customWidth="1"/>
    <col min="4" max="4" width="8.7109375" style="3" customWidth="1"/>
    <col min="5" max="5" width="10.7109375" style="3" customWidth="1"/>
    <col min="6" max="6" width="15.7109375" style="5" customWidth="1"/>
    <col min="7" max="7" width="19.7109375" style="8" bestFit="1" customWidth="1"/>
    <col min="8" max="9" width="9.140625" style="2"/>
    <col min="10" max="10" width="12.28515625" style="2" bestFit="1" customWidth="1"/>
    <col min="11" max="16384" width="9.140625" style="2"/>
  </cols>
  <sheetData>
    <row r="1" spans="1:11" s="1" customFormat="1" ht="20.100000000000001" customHeight="1" x14ac:dyDescent="0.2">
      <c r="A1" s="171" t="s">
        <v>0</v>
      </c>
      <c r="B1" s="171" t="s">
        <v>657</v>
      </c>
      <c r="C1" s="172" t="s">
        <v>1</v>
      </c>
      <c r="D1" s="173" t="s">
        <v>2</v>
      </c>
      <c r="E1" s="173" t="s">
        <v>9</v>
      </c>
      <c r="F1" s="174" t="s">
        <v>3</v>
      </c>
      <c r="G1" s="175" t="s">
        <v>68</v>
      </c>
    </row>
    <row r="2" spans="1:11" s="1" customFormat="1" ht="20.100000000000001" customHeight="1" x14ac:dyDescent="0.2">
      <c r="A2" s="220"/>
      <c r="B2" s="220"/>
      <c r="C2" s="221"/>
      <c r="D2" s="222"/>
      <c r="E2" s="222"/>
      <c r="F2" s="223"/>
      <c r="G2" s="224"/>
    </row>
    <row r="3" spans="1:11" s="1" customFormat="1" ht="20.100000000000001" customHeight="1" x14ac:dyDescent="0.3">
      <c r="A3" s="176"/>
      <c r="B3" s="176"/>
      <c r="C3" s="177"/>
      <c r="D3" s="177"/>
      <c r="E3" s="177"/>
      <c r="F3" s="178"/>
      <c r="G3" s="179"/>
    </row>
    <row r="4" spans="1:11" ht="20.100000000000001" customHeight="1" x14ac:dyDescent="0.2">
      <c r="A4" s="54"/>
      <c r="B4" s="367"/>
      <c r="C4" s="148"/>
      <c r="D4" s="15"/>
      <c r="E4" s="15"/>
      <c r="F4" s="16"/>
      <c r="G4" s="17"/>
    </row>
    <row r="5" spans="1:11" ht="20.100000000000001" customHeight="1" x14ac:dyDescent="0.2">
      <c r="A5" s="55">
        <v>1300</v>
      </c>
      <c r="B5" s="141"/>
      <c r="C5" s="56" t="s">
        <v>88</v>
      </c>
      <c r="D5" s="40"/>
      <c r="E5" s="40"/>
      <c r="F5" s="48"/>
      <c r="G5" s="21"/>
    </row>
    <row r="6" spans="1:11" ht="20.100000000000001" customHeight="1" x14ac:dyDescent="0.2">
      <c r="A6" s="40"/>
      <c r="B6" s="142"/>
      <c r="C6" s="47"/>
      <c r="D6" s="40"/>
      <c r="E6" s="40"/>
      <c r="F6" s="48"/>
      <c r="G6" s="21"/>
    </row>
    <row r="7" spans="1:11" ht="20.100000000000001" customHeight="1" x14ac:dyDescent="0.2">
      <c r="A7" s="40" t="s">
        <v>572</v>
      </c>
      <c r="B7" s="142"/>
      <c r="C7" s="57" t="s">
        <v>10</v>
      </c>
      <c r="D7" s="40"/>
      <c r="E7" s="40"/>
      <c r="F7" s="48"/>
      <c r="G7" s="21"/>
    </row>
    <row r="8" spans="1:11" ht="20.100000000000001" customHeight="1" x14ac:dyDescent="0.2">
      <c r="A8" s="40"/>
      <c r="B8" s="142"/>
      <c r="C8" s="47"/>
      <c r="D8" s="40"/>
      <c r="E8" s="40"/>
      <c r="F8" s="48"/>
      <c r="G8" s="21"/>
    </row>
    <row r="9" spans="1:11" ht="20.100000000000001" customHeight="1" x14ac:dyDescent="0.2">
      <c r="A9" s="40"/>
      <c r="B9" s="142"/>
      <c r="C9" s="47" t="s">
        <v>11</v>
      </c>
      <c r="D9" s="40" t="s">
        <v>87</v>
      </c>
      <c r="E9" s="40">
        <v>1</v>
      </c>
      <c r="F9" s="420"/>
      <c r="G9" s="21"/>
    </row>
    <row r="10" spans="1:11" ht="20.100000000000001" customHeight="1" x14ac:dyDescent="0.2">
      <c r="A10" s="40"/>
      <c r="B10" s="142"/>
      <c r="C10" s="47"/>
      <c r="D10" s="40"/>
      <c r="E10" s="40"/>
      <c r="F10" s="420"/>
      <c r="G10" s="21"/>
      <c r="J10" s="4"/>
    </row>
    <row r="11" spans="1:11" ht="20.100000000000001" customHeight="1" x14ac:dyDescent="0.2">
      <c r="A11" s="40"/>
      <c r="B11" s="142"/>
      <c r="C11" s="47" t="s">
        <v>12</v>
      </c>
      <c r="D11" s="40" t="s">
        <v>87</v>
      </c>
      <c r="E11" s="40">
        <v>1</v>
      </c>
      <c r="F11" s="420"/>
      <c r="G11" s="21"/>
    </row>
    <row r="12" spans="1:11" ht="20.100000000000001" customHeight="1" x14ac:dyDescent="0.2">
      <c r="A12" s="40"/>
      <c r="B12" s="142"/>
      <c r="C12" s="47"/>
      <c r="D12" s="40"/>
      <c r="E12" s="40"/>
      <c r="F12" s="420"/>
      <c r="G12" s="21"/>
    </row>
    <row r="13" spans="1:11" ht="20.100000000000001" customHeight="1" x14ac:dyDescent="0.2">
      <c r="A13" s="40"/>
      <c r="B13" s="142"/>
      <c r="C13" s="47" t="s">
        <v>13</v>
      </c>
      <c r="D13" s="40" t="s">
        <v>83</v>
      </c>
      <c r="E13" s="40">
        <v>8</v>
      </c>
      <c r="F13" s="420"/>
      <c r="G13" s="21"/>
    </row>
    <row r="14" spans="1:11" ht="20.100000000000001" customHeight="1" x14ac:dyDescent="0.2">
      <c r="A14" s="40"/>
      <c r="B14" s="142"/>
      <c r="C14" s="47"/>
      <c r="D14" s="40"/>
      <c r="E14" s="40"/>
      <c r="F14" s="48"/>
      <c r="G14" s="21"/>
      <c r="K14" s="426">
        <f>F9/40000000</f>
        <v>0</v>
      </c>
    </row>
    <row r="15" spans="1:11" ht="20.100000000000001" customHeight="1" x14ac:dyDescent="0.3">
      <c r="A15" s="40"/>
      <c r="B15" s="142"/>
      <c r="C15" s="383" t="s">
        <v>162</v>
      </c>
      <c r="D15" s="40"/>
      <c r="E15" s="40"/>
      <c r="F15" s="48"/>
      <c r="G15" s="21"/>
    </row>
    <row r="16" spans="1:11" ht="20.100000000000001" customHeight="1" x14ac:dyDescent="0.3">
      <c r="A16" s="40"/>
      <c r="B16" s="142"/>
      <c r="C16" s="384"/>
      <c r="D16" s="40"/>
      <c r="E16" s="40"/>
      <c r="F16" s="48"/>
      <c r="G16" s="21"/>
    </row>
    <row r="17" spans="1:7" ht="20.100000000000001" customHeight="1" x14ac:dyDescent="0.3">
      <c r="A17" s="40"/>
      <c r="B17" s="199"/>
      <c r="C17" s="384" t="s">
        <v>167</v>
      </c>
      <c r="D17" s="40"/>
      <c r="E17" s="40"/>
      <c r="F17" s="48"/>
      <c r="G17" s="21"/>
    </row>
    <row r="18" spans="1:7" ht="20.100000000000001" customHeight="1" x14ac:dyDescent="0.3">
      <c r="A18" s="40"/>
      <c r="B18" s="199"/>
      <c r="C18" s="384" t="s">
        <v>166</v>
      </c>
      <c r="D18" s="40"/>
      <c r="E18" s="40"/>
      <c r="F18" s="48"/>
      <c r="G18" s="21"/>
    </row>
    <row r="19" spans="1:7" ht="20.100000000000001" customHeight="1" x14ac:dyDescent="0.3">
      <c r="A19" s="40"/>
      <c r="B19" s="199"/>
      <c r="C19" s="93"/>
      <c r="D19" s="40"/>
      <c r="E19" s="40"/>
      <c r="F19" s="420"/>
      <c r="G19" s="21"/>
    </row>
    <row r="20" spans="1:7" ht="20.100000000000001" customHeight="1" x14ac:dyDescent="0.2">
      <c r="A20" s="40" t="s">
        <v>168</v>
      </c>
      <c r="B20" s="142"/>
      <c r="C20" s="47" t="s">
        <v>169</v>
      </c>
      <c r="D20" s="40" t="s">
        <v>17</v>
      </c>
      <c r="E20" s="40">
        <v>1</v>
      </c>
      <c r="F20" s="420"/>
      <c r="G20" s="420"/>
    </row>
    <row r="21" spans="1:7" ht="20.100000000000001" customHeight="1" x14ac:dyDescent="0.2">
      <c r="A21" s="40"/>
      <c r="B21" s="142"/>
      <c r="C21" s="47"/>
      <c r="D21" s="40"/>
      <c r="E21" s="40"/>
      <c r="F21" s="48"/>
      <c r="G21" s="21"/>
    </row>
    <row r="22" spans="1:7" ht="20.100000000000001" customHeight="1" x14ac:dyDescent="0.2">
      <c r="A22" s="315"/>
      <c r="B22" s="142"/>
      <c r="C22" s="57"/>
      <c r="D22" s="315"/>
      <c r="E22" s="315"/>
      <c r="F22" s="48"/>
      <c r="G22" s="21"/>
    </row>
    <row r="23" spans="1:7" ht="20.100000000000001" customHeight="1" x14ac:dyDescent="0.2">
      <c r="A23" s="439"/>
      <c r="B23" s="142"/>
      <c r="C23" s="57"/>
      <c r="D23" s="439"/>
      <c r="E23" s="439"/>
      <c r="F23" s="48"/>
      <c r="G23" s="21"/>
    </row>
    <row r="24" spans="1:7" ht="20.100000000000001" customHeight="1" x14ac:dyDescent="0.2">
      <c r="A24" s="439"/>
      <c r="B24" s="142"/>
      <c r="C24" s="57"/>
      <c r="D24" s="439"/>
      <c r="E24" s="439"/>
      <c r="F24" s="48"/>
      <c r="G24" s="21"/>
    </row>
    <row r="25" spans="1:7" ht="20.100000000000001" customHeight="1" x14ac:dyDescent="0.2">
      <c r="A25" s="439"/>
      <c r="B25" s="142"/>
      <c r="C25" s="57"/>
      <c r="D25" s="439"/>
      <c r="E25" s="439"/>
      <c r="F25" s="48"/>
      <c r="G25" s="21"/>
    </row>
    <row r="26" spans="1:7" ht="20.100000000000001" customHeight="1" x14ac:dyDescent="0.2">
      <c r="A26" s="315"/>
      <c r="B26" s="142"/>
      <c r="C26" s="57"/>
      <c r="D26" s="315"/>
      <c r="E26" s="315"/>
      <c r="F26" s="48"/>
      <c r="G26" s="21"/>
    </row>
    <row r="27" spans="1:7" ht="20.100000000000001" customHeight="1" x14ac:dyDescent="0.2">
      <c r="A27" s="40"/>
      <c r="B27" s="142"/>
      <c r="C27" s="47"/>
      <c r="D27" s="40"/>
      <c r="E27" s="40"/>
      <c r="F27" s="48"/>
      <c r="G27" s="21"/>
    </row>
    <row r="28" spans="1:7" ht="20.100000000000001" customHeight="1" x14ac:dyDescent="0.2">
      <c r="A28" s="358"/>
      <c r="B28" s="142"/>
      <c r="C28" s="47"/>
      <c r="D28" s="358"/>
      <c r="E28" s="358"/>
      <c r="F28" s="48"/>
      <c r="G28" s="21"/>
    </row>
    <row r="29" spans="1:7" ht="20.100000000000001" customHeight="1" x14ac:dyDescent="0.2">
      <c r="A29" s="358"/>
      <c r="B29" s="142"/>
      <c r="C29" s="47"/>
      <c r="D29" s="358"/>
      <c r="E29" s="358"/>
      <c r="F29" s="48"/>
      <c r="G29" s="21"/>
    </row>
    <row r="30" spans="1:7" ht="20.100000000000001" customHeight="1" x14ac:dyDescent="0.2">
      <c r="A30" s="358"/>
      <c r="B30" s="142"/>
      <c r="C30" s="47"/>
      <c r="D30" s="358"/>
      <c r="E30" s="358"/>
      <c r="F30" s="48"/>
      <c r="G30" s="21"/>
    </row>
    <row r="31" spans="1:7" ht="20.100000000000001" customHeight="1" x14ac:dyDescent="0.2">
      <c r="A31" s="358"/>
      <c r="B31" s="142"/>
      <c r="C31" s="47"/>
      <c r="D31" s="358"/>
      <c r="E31" s="358"/>
      <c r="F31" s="48"/>
      <c r="G31" s="21"/>
    </row>
    <row r="32" spans="1:7" ht="20.100000000000001" customHeight="1" x14ac:dyDescent="0.2">
      <c r="A32" s="358"/>
      <c r="B32" s="142"/>
      <c r="C32" s="47"/>
      <c r="D32" s="358"/>
      <c r="E32" s="358"/>
      <c r="F32" s="48"/>
      <c r="G32" s="21"/>
    </row>
    <row r="33" spans="1:7" ht="20.100000000000001" customHeight="1" x14ac:dyDescent="0.2">
      <c r="A33" s="358"/>
      <c r="B33" s="142"/>
      <c r="C33" s="47"/>
      <c r="D33" s="358"/>
      <c r="E33" s="358"/>
      <c r="F33" s="48"/>
      <c r="G33" s="21"/>
    </row>
    <row r="34" spans="1:7" ht="20.100000000000001" customHeight="1" x14ac:dyDescent="0.2">
      <c r="A34" s="358"/>
      <c r="B34" s="142"/>
      <c r="C34" s="47"/>
      <c r="D34" s="358"/>
      <c r="E34" s="358"/>
      <c r="F34" s="48"/>
      <c r="G34" s="21"/>
    </row>
    <row r="35" spans="1:7" ht="20.100000000000001" customHeight="1" x14ac:dyDescent="0.2">
      <c r="A35" s="358"/>
      <c r="B35" s="142"/>
      <c r="C35" s="47"/>
      <c r="D35" s="358"/>
      <c r="E35" s="358"/>
      <c r="F35" s="48"/>
      <c r="G35" s="21"/>
    </row>
    <row r="36" spans="1:7" ht="20.100000000000001" customHeight="1" x14ac:dyDescent="0.2">
      <c r="A36" s="358"/>
      <c r="B36" s="142"/>
      <c r="C36" s="47"/>
      <c r="D36" s="358"/>
      <c r="E36" s="358"/>
      <c r="F36" s="48"/>
      <c r="G36" s="21"/>
    </row>
    <row r="37" spans="1:7" ht="20.100000000000001" customHeight="1" x14ac:dyDescent="0.2">
      <c r="A37" s="358"/>
      <c r="B37" s="142"/>
      <c r="C37" s="47"/>
      <c r="D37" s="358"/>
      <c r="E37" s="358"/>
      <c r="F37" s="48"/>
      <c r="G37" s="21"/>
    </row>
    <row r="38" spans="1:7" ht="20.100000000000001" customHeight="1" x14ac:dyDescent="0.2">
      <c r="A38" s="358"/>
      <c r="B38" s="142"/>
      <c r="C38" s="47"/>
      <c r="D38" s="358"/>
      <c r="E38" s="358"/>
      <c r="F38" s="48"/>
      <c r="G38" s="21"/>
    </row>
    <row r="39" spans="1:7" ht="20.100000000000001" customHeight="1" x14ac:dyDescent="0.2">
      <c r="A39" s="358"/>
      <c r="B39" s="142"/>
      <c r="C39" s="47"/>
      <c r="D39" s="358"/>
      <c r="E39" s="358"/>
      <c r="F39" s="48"/>
      <c r="G39" s="21"/>
    </row>
    <row r="40" spans="1:7" ht="20.100000000000001" customHeight="1" x14ac:dyDescent="0.2">
      <c r="A40" s="358"/>
      <c r="B40" s="142"/>
      <c r="C40" s="47"/>
      <c r="D40" s="358"/>
      <c r="E40" s="358"/>
      <c r="F40" s="48"/>
      <c r="G40" s="21"/>
    </row>
    <row r="41" spans="1:7" ht="20.100000000000001" customHeight="1" x14ac:dyDescent="0.2">
      <c r="A41" s="358"/>
      <c r="B41" s="142"/>
      <c r="C41" s="47"/>
      <c r="D41" s="358"/>
      <c r="E41" s="358"/>
      <c r="F41" s="48"/>
      <c r="G41" s="21"/>
    </row>
    <row r="42" spans="1:7" ht="20.100000000000001" customHeight="1" x14ac:dyDescent="0.2">
      <c r="A42" s="358"/>
      <c r="B42" s="142"/>
      <c r="C42" s="47"/>
      <c r="D42" s="358"/>
      <c r="E42" s="358"/>
      <c r="F42" s="48"/>
      <c r="G42" s="21"/>
    </row>
    <row r="43" spans="1:7" ht="20.100000000000001" customHeight="1" x14ac:dyDescent="0.2">
      <c r="A43" s="358"/>
      <c r="B43" s="142"/>
      <c r="C43" s="47"/>
      <c r="D43" s="358"/>
      <c r="E43" s="358"/>
      <c r="F43" s="48"/>
      <c r="G43" s="21"/>
    </row>
    <row r="44" spans="1:7" ht="20.100000000000001" customHeight="1" x14ac:dyDescent="0.2">
      <c r="A44" s="358"/>
      <c r="B44" s="142"/>
      <c r="C44" s="47"/>
      <c r="D44" s="358"/>
      <c r="E44" s="358"/>
      <c r="F44" s="48"/>
      <c r="G44" s="21"/>
    </row>
    <row r="45" spans="1:7" ht="20.100000000000001" customHeight="1" x14ac:dyDescent="0.2">
      <c r="A45" s="358"/>
      <c r="B45" s="142"/>
      <c r="C45" s="47"/>
      <c r="D45" s="358"/>
      <c r="E45" s="358"/>
      <c r="F45" s="48"/>
      <c r="G45" s="21"/>
    </row>
    <row r="46" spans="1:7" ht="20.100000000000001" customHeight="1" x14ac:dyDescent="0.2">
      <c r="A46" s="358"/>
      <c r="B46" s="142"/>
      <c r="C46" s="47"/>
      <c r="D46" s="358"/>
      <c r="E46" s="358"/>
      <c r="F46" s="48"/>
      <c r="G46" s="21"/>
    </row>
    <row r="47" spans="1:7" ht="20.100000000000001" customHeight="1" x14ac:dyDescent="0.2">
      <c r="A47" s="358"/>
      <c r="B47" s="142"/>
      <c r="C47" s="47"/>
      <c r="D47" s="358"/>
      <c r="E47" s="358"/>
      <c r="F47" s="48"/>
      <c r="G47" s="21"/>
    </row>
    <row r="48" spans="1:7" ht="20.100000000000001" customHeight="1" x14ac:dyDescent="0.2">
      <c r="A48" s="358"/>
      <c r="B48" s="142"/>
      <c r="C48" s="47"/>
      <c r="D48" s="358"/>
      <c r="E48" s="358"/>
      <c r="F48" s="48"/>
      <c r="G48" s="21"/>
    </row>
    <row r="49" spans="1:10" ht="20.100000000000001" customHeight="1" x14ac:dyDescent="0.2">
      <c r="A49" s="40"/>
      <c r="B49" s="142"/>
      <c r="C49" s="47"/>
      <c r="D49" s="40"/>
      <c r="E49" s="40"/>
      <c r="F49" s="48"/>
      <c r="G49" s="21"/>
    </row>
    <row r="50" spans="1:10" ht="20.100000000000001" customHeight="1" x14ac:dyDescent="0.2">
      <c r="A50" s="40"/>
      <c r="B50" s="142"/>
      <c r="C50" s="47"/>
      <c r="D50" s="40"/>
      <c r="E50" s="40"/>
      <c r="F50" s="48"/>
      <c r="G50" s="21"/>
    </row>
    <row r="51" spans="1:10" ht="20.100000000000001" customHeight="1" x14ac:dyDescent="0.2">
      <c r="A51" s="40"/>
      <c r="B51" s="142"/>
      <c r="C51" s="47"/>
      <c r="D51" s="40"/>
      <c r="E51" s="40"/>
      <c r="F51" s="48"/>
      <c r="G51" s="21"/>
    </row>
    <row r="52" spans="1:10" ht="20.100000000000001" customHeight="1" x14ac:dyDescent="0.2">
      <c r="A52" s="40"/>
      <c r="B52" s="142"/>
      <c r="C52" s="47"/>
      <c r="D52" s="40"/>
      <c r="E52" s="40"/>
      <c r="F52" s="48"/>
      <c r="G52" s="21"/>
    </row>
    <row r="53" spans="1:10" ht="20.100000000000001" customHeight="1" x14ac:dyDescent="0.2">
      <c r="A53" s="40"/>
      <c r="B53" s="142"/>
      <c r="C53" s="47"/>
      <c r="D53" s="40"/>
      <c r="E53" s="40"/>
      <c r="F53" s="48"/>
      <c r="G53" s="21"/>
    </row>
    <row r="54" spans="1:10" ht="20.100000000000001" customHeight="1" x14ac:dyDescent="0.2">
      <c r="A54" s="40"/>
      <c r="B54" s="142"/>
      <c r="C54" s="47"/>
      <c r="D54" s="40"/>
      <c r="E54" s="40"/>
      <c r="F54" s="48"/>
      <c r="G54" s="21"/>
    </row>
    <row r="55" spans="1:10" ht="20.100000000000001" customHeight="1" x14ac:dyDescent="0.2">
      <c r="A55" s="40"/>
      <c r="B55" s="142"/>
      <c r="C55" s="47"/>
      <c r="D55" s="40"/>
      <c r="E55" s="40"/>
      <c r="F55" s="48"/>
      <c r="G55" s="21"/>
    </row>
    <row r="56" spans="1:10" ht="20.100000000000001" customHeight="1" x14ac:dyDescent="0.2">
      <c r="A56" s="43"/>
      <c r="B56" s="146"/>
      <c r="C56" s="44"/>
      <c r="D56" s="43"/>
      <c r="E56" s="43"/>
      <c r="F56" s="45"/>
      <c r="G56" s="52"/>
    </row>
    <row r="57" spans="1:10" s="7" customFormat="1" ht="20.100000000000001" customHeight="1" x14ac:dyDescent="0.2">
      <c r="A57" s="454" t="s">
        <v>14</v>
      </c>
      <c r="B57" s="455"/>
      <c r="C57" s="456"/>
      <c r="D57" s="182"/>
      <c r="E57" s="182"/>
      <c r="F57" s="183"/>
      <c r="G57" s="53"/>
      <c r="J57" s="7" t="e">
        <f>G57/Summary!D28</f>
        <v>#DIV/0!</v>
      </c>
    </row>
    <row r="101" spans="5:5" x14ac:dyDescent="0.2">
      <c r="E101" s="9"/>
    </row>
  </sheetData>
  <mergeCells count="1">
    <mergeCell ref="A57:C57"/>
  </mergeCells>
  <pageMargins left="0.7" right="0.7" top="0.75" bottom="0.75" header="0.3" footer="0.3"/>
  <pageSetup paperSize="9" scale="61" firstPageNumber="78" fitToHeight="0" orientation="portrait" useFirstPageNumber="1" r:id="rId1"/>
  <headerFooter alignWithMargins="0">
    <oddFooter>&amp;C&amp;P</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theme="3" tint="0.39997558519241921"/>
    <pageSetUpPr fitToPage="1"/>
  </sheetPr>
  <dimension ref="B1:K122"/>
  <sheetViews>
    <sheetView view="pageBreakPreview" topLeftCell="A103" zoomScale="80" zoomScaleNormal="130" zoomScaleSheetLayoutView="80" zoomScalePageLayoutView="130" workbookViewId="0">
      <selection activeCell="A110" sqref="A110:XFD113"/>
    </sheetView>
  </sheetViews>
  <sheetFormatPr defaultColWidth="9.140625" defaultRowHeight="12" x14ac:dyDescent="0.2"/>
  <cols>
    <col min="1" max="1" width="6.7109375" style="2" customWidth="1"/>
    <col min="2" max="3" width="7.7109375" style="2" customWidth="1"/>
    <col min="4" max="4" width="75.7109375" style="2" customWidth="1"/>
    <col min="5" max="5" width="8.7109375" style="3" customWidth="1"/>
    <col min="6" max="6" width="10.7109375" style="3" customWidth="1"/>
    <col min="7" max="7" width="15.7109375" style="5" customWidth="1"/>
    <col min="8" max="8" width="15.7109375" style="8" customWidth="1"/>
    <col min="9" max="16384" width="9.140625" style="2"/>
  </cols>
  <sheetData>
    <row r="1" spans="2:8" s="1" customFormat="1" ht="16.5" x14ac:dyDescent="0.2">
      <c r="B1" s="171" t="s">
        <v>0</v>
      </c>
      <c r="C1" s="171" t="s">
        <v>657</v>
      </c>
      <c r="D1" s="172" t="s">
        <v>1</v>
      </c>
      <c r="E1" s="173" t="s">
        <v>2</v>
      </c>
      <c r="F1" s="173" t="s">
        <v>9</v>
      </c>
      <c r="G1" s="174" t="s">
        <v>3</v>
      </c>
      <c r="H1" s="175" t="s">
        <v>68</v>
      </c>
    </row>
    <row r="2" spans="2:8" s="1" customFormat="1" ht="16.5" x14ac:dyDescent="0.2">
      <c r="B2" s="220"/>
      <c r="C2" s="220"/>
      <c r="D2" s="221"/>
      <c r="E2" s="222"/>
      <c r="F2" s="222"/>
      <c r="G2" s="223"/>
      <c r="H2" s="224"/>
    </row>
    <row r="3" spans="2:8" s="1" customFormat="1" ht="16.5" x14ac:dyDescent="0.3">
      <c r="B3" s="176"/>
      <c r="C3" s="176"/>
      <c r="D3" s="177"/>
      <c r="E3" s="177"/>
      <c r="F3" s="177"/>
      <c r="G3" s="178"/>
      <c r="H3" s="179"/>
    </row>
    <row r="4" spans="2:8" ht="16.5" x14ac:dyDescent="0.2">
      <c r="B4" s="55">
        <v>1400</v>
      </c>
      <c r="C4" s="55"/>
      <c r="D4" s="56" t="s">
        <v>89</v>
      </c>
      <c r="E4" s="40"/>
      <c r="F4" s="40"/>
      <c r="G4" s="48"/>
      <c r="H4" s="21"/>
    </row>
    <row r="5" spans="2:8" ht="16.5" x14ac:dyDescent="0.2">
      <c r="B5" s="40"/>
      <c r="C5" s="358"/>
      <c r="D5" s="56"/>
      <c r="E5" s="40"/>
      <c r="F5" s="40"/>
      <c r="G5" s="48"/>
      <c r="H5" s="21"/>
    </row>
    <row r="6" spans="2:8" ht="16.5" x14ac:dyDescent="0.2">
      <c r="B6" s="40" t="s">
        <v>573</v>
      </c>
      <c r="C6" s="358"/>
      <c r="D6" s="57" t="s">
        <v>15</v>
      </c>
      <c r="E6" s="40"/>
      <c r="F6" s="40"/>
      <c r="G6" s="48"/>
      <c r="H6" s="21"/>
    </row>
    <row r="7" spans="2:8" ht="16.5" x14ac:dyDescent="0.2">
      <c r="B7" s="40"/>
      <c r="C7" s="358"/>
      <c r="D7" s="47"/>
      <c r="E7" s="40"/>
      <c r="F7" s="40"/>
      <c r="G7" s="48"/>
      <c r="H7" s="21"/>
    </row>
    <row r="8" spans="2:8" ht="16.5" x14ac:dyDescent="0.2">
      <c r="B8" s="40"/>
      <c r="C8" s="358"/>
      <c r="D8" s="47" t="s">
        <v>90</v>
      </c>
      <c r="E8" s="40"/>
      <c r="F8" s="40"/>
      <c r="G8" s="48"/>
      <c r="H8" s="21"/>
    </row>
    <row r="9" spans="2:8" ht="16.5" x14ac:dyDescent="0.2">
      <c r="B9" s="40"/>
      <c r="C9" s="358"/>
      <c r="D9" s="47" t="s">
        <v>91</v>
      </c>
      <c r="E9" s="40"/>
      <c r="F9" s="40"/>
      <c r="G9" s="48"/>
      <c r="H9" s="21"/>
    </row>
    <row r="10" spans="2:8" ht="16.5" x14ac:dyDescent="0.2">
      <c r="B10" s="40"/>
      <c r="C10" s="358"/>
      <c r="D10" s="47" t="s">
        <v>92</v>
      </c>
      <c r="E10" s="40"/>
      <c r="F10" s="40"/>
      <c r="G10" s="48"/>
      <c r="H10" s="21"/>
    </row>
    <row r="11" spans="2:8" ht="16.5" x14ac:dyDescent="0.2">
      <c r="B11" s="40"/>
      <c r="C11" s="358"/>
      <c r="D11" s="47" t="s">
        <v>170</v>
      </c>
      <c r="E11" s="40"/>
      <c r="F11" s="40"/>
      <c r="G11" s="48"/>
      <c r="H11" s="21"/>
    </row>
    <row r="12" spans="2:8" ht="16.5" x14ac:dyDescent="0.2">
      <c r="B12" s="40"/>
      <c r="C12" s="358"/>
      <c r="D12" s="47" t="s">
        <v>93</v>
      </c>
      <c r="E12" s="40"/>
      <c r="F12" s="40"/>
      <c r="G12" s="48"/>
      <c r="H12" s="21"/>
    </row>
    <row r="13" spans="2:8" ht="16.5" x14ac:dyDescent="0.2">
      <c r="B13" s="40"/>
      <c r="C13" s="358"/>
      <c r="D13" s="47" t="s">
        <v>94</v>
      </c>
      <c r="E13" s="40"/>
      <c r="F13" s="40"/>
      <c r="G13" s="48"/>
      <c r="H13" s="21"/>
    </row>
    <row r="14" spans="2:8" ht="16.5" x14ac:dyDescent="0.2">
      <c r="B14" s="40"/>
      <c r="C14" s="358"/>
      <c r="D14" s="47" t="s">
        <v>95</v>
      </c>
      <c r="E14" s="40"/>
      <c r="F14" s="40"/>
      <c r="G14" s="48"/>
      <c r="H14" s="21"/>
    </row>
    <row r="15" spans="2:8" ht="16.5" x14ac:dyDescent="0.2">
      <c r="B15" s="40"/>
      <c r="C15" s="358"/>
      <c r="D15" s="47" t="s">
        <v>171</v>
      </c>
      <c r="E15" s="40"/>
      <c r="F15" s="40"/>
      <c r="G15" s="48"/>
      <c r="H15" s="21"/>
    </row>
    <row r="16" spans="2:8" ht="16.5" x14ac:dyDescent="0.2">
      <c r="B16" s="40"/>
      <c r="C16" s="358"/>
      <c r="D16" s="47"/>
      <c r="E16" s="40"/>
      <c r="F16" s="40"/>
      <c r="G16" s="48"/>
      <c r="H16" s="21"/>
    </row>
    <row r="17" spans="2:8" ht="16.5" x14ac:dyDescent="0.2">
      <c r="B17" s="40"/>
      <c r="C17" s="358"/>
      <c r="D17" s="47" t="s">
        <v>486</v>
      </c>
      <c r="E17" s="40" t="s">
        <v>115</v>
      </c>
      <c r="F17" s="48">
        <v>36</v>
      </c>
      <c r="G17" s="48"/>
      <c r="H17" s="21"/>
    </row>
    <row r="18" spans="2:8" ht="16.5" x14ac:dyDescent="0.2">
      <c r="B18" s="265"/>
      <c r="C18" s="358"/>
      <c r="D18" s="61" t="s">
        <v>487</v>
      </c>
      <c r="E18" s="265"/>
      <c r="F18" s="265"/>
      <c r="G18" s="48"/>
      <c r="H18" s="21"/>
    </row>
    <row r="19" spans="2:8" ht="16.5" x14ac:dyDescent="0.2">
      <c r="B19" s="40"/>
      <c r="C19" s="358"/>
      <c r="D19" s="47"/>
      <c r="E19" s="40"/>
      <c r="F19" s="40"/>
      <c r="G19" s="48"/>
      <c r="H19" s="21"/>
    </row>
    <row r="20" spans="2:8" ht="16.5" x14ac:dyDescent="0.2">
      <c r="B20" s="40"/>
      <c r="C20" s="358"/>
      <c r="D20" s="47" t="s">
        <v>16</v>
      </c>
      <c r="E20" s="40" t="s">
        <v>508</v>
      </c>
      <c r="F20" s="40">
        <v>8</v>
      </c>
      <c r="G20" s="48"/>
      <c r="H20" s="21"/>
    </row>
    <row r="21" spans="2:8" ht="16.5" x14ac:dyDescent="0.2">
      <c r="B21" s="40"/>
      <c r="C21" s="358"/>
      <c r="D21" s="47"/>
      <c r="E21" s="40"/>
      <c r="F21" s="40"/>
      <c r="G21" s="48"/>
      <c r="H21" s="21"/>
    </row>
    <row r="22" spans="2:8" ht="16.5" x14ac:dyDescent="0.2">
      <c r="B22" s="40" t="s">
        <v>574</v>
      </c>
      <c r="C22" s="358"/>
      <c r="D22" s="57" t="s">
        <v>18</v>
      </c>
      <c r="E22" s="40"/>
      <c r="F22" s="40"/>
      <c r="G22" s="48"/>
      <c r="H22" s="21"/>
    </row>
    <row r="23" spans="2:8" ht="16.5" x14ac:dyDescent="0.2">
      <c r="B23" s="40"/>
      <c r="C23" s="358"/>
      <c r="D23" s="47"/>
      <c r="E23" s="40"/>
      <c r="F23" s="40"/>
      <c r="G23" s="48"/>
      <c r="H23" s="21"/>
    </row>
    <row r="24" spans="2:8" ht="16.5" x14ac:dyDescent="0.2">
      <c r="B24" s="40"/>
      <c r="C24" s="358"/>
      <c r="D24" s="47" t="s">
        <v>19</v>
      </c>
      <c r="E24" s="40" t="s">
        <v>17</v>
      </c>
      <c r="F24" s="40">
        <v>15</v>
      </c>
      <c r="G24" s="48"/>
      <c r="H24" s="21"/>
    </row>
    <row r="25" spans="2:8" ht="16.5" x14ac:dyDescent="0.2">
      <c r="B25" s="40"/>
      <c r="C25" s="358"/>
      <c r="D25" s="47"/>
      <c r="E25" s="40"/>
      <c r="F25" s="40"/>
      <c r="G25" s="48"/>
      <c r="H25" s="21"/>
    </row>
    <row r="26" spans="2:8" ht="16.5" x14ac:dyDescent="0.2">
      <c r="B26" s="40"/>
      <c r="C26" s="358"/>
      <c r="D26" s="47" t="s">
        <v>452</v>
      </c>
      <c r="E26" s="40" t="s">
        <v>17</v>
      </c>
      <c r="F26" s="40">
        <v>2</v>
      </c>
      <c r="G26" s="48"/>
      <c r="H26" s="21"/>
    </row>
    <row r="27" spans="2:8" ht="16.5" x14ac:dyDescent="0.2">
      <c r="B27" s="40"/>
      <c r="C27" s="358"/>
      <c r="D27" s="47"/>
      <c r="E27" s="40"/>
      <c r="F27" s="40"/>
      <c r="G27" s="48"/>
      <c r="H27" s="21"/>
    </row>
    <row r="28" spans="2:8" ht="16.5" x14ac:dyDescent="0.2">
      <c r="B28" s="40"/>
      <c r="C28" s="358"/>
      <c r="D28" s="47" t="s">
        <v>453</v>
      </c>
      <c r="E28" s="40" t="s">
        <v>17</v>
      </c>
      <c r="F28" s="40">
        <v>1</v>
      </c>
      <c r="G28" s="48"/>
      <c r="H28" s="21"/>
    </row>
    <row r="29" spans="2:8" ht="16.5" x14ac:dyDescent="0.2">
      <c r="B29" s="40"/>
      <c r="C29" s="358"/>
      <c r="D29" s="47"/>
      <c r="E29" s="40"/>
      <c r="F29" s="40"/>
      <c r="G29" s="48"/>
      <c r="H29" s="21"/>
    </row>
    <row r="30" spans="2:8" ht="16.5" x14ac:dyDescent="0.2">
      <c r="B30" s="40"/>
      <c r="C30" s="358"/>
      <c r="D30" s="47" t="s">
        <v>454</v>
      </c>
      <c r="E30" s="40" t="s">
        <v>17</v>
      </c>
      <c r="F30" s="40">
        <v>1</v>
      </c>
      <c r="G30" s="48"/>
      <c r="H30" s="21"/>
    </row>
    <row r="31" spans="2:8" ht="16.5" x14ac:dyDescent="0.2">
      <c r="B31" s="262"/>
      <c r="C31" s="358"/>
      <c r="D31" s="47"/>
      <c r="E31" s="262"/>
      <c r="F31" s="262"/>
      <c r="G31" s="48"/>
      <c r="H31" s="21"/>
    </row>
    <row r="32" spans="2:8" ht="16.5" x14ac:dyDescent="0.3">
      <c r="B32" s="262"/>
      <c r="C32" s="358"/>
      <c r="D32" s="47" t="s">
        <v>456</v>
      </c>
      <c r="E32" s="26" t="s">
        <v>161</v>
      </c>
      <c r="F32" s="262"/>
      <c r="G32" s="48"/>
      <c r="H32" s="21">
        <v>13500</v>
      </c>
    </row>
    <row r="33" spans="2:8" ht="16.5" x14ac:dyDescent="0.2">
      <c r="B33" s="262"/>
      <c r="C33" s="358"/>
      <c r="D33" s="47"/>
      <c r="E33" s="262"/>
      <c r="F33" s="262"/>
      <c r="G33" s="48"/>
      <c r="H33" s="21"/>
    </row>
    <row r="34" spans="2:8" ht="16.5" x14ac:dyDescent="0.2">
      <c r="B34" s="262"/>
      <c r="C34" s="358"/>
      <c r="D34" s="47" t="s">
        <v>455</v>
      </c>
      <c r="E34" s="262" t="s">
        <v>17</v>
      </c>
      <c r="F34" s="262">
        <v>2</v>
      </c>
      <c r="G34" s="48"/>
      <c r="H34" s="21"/>
    </row>
    <row r="35" spans="2:8" ht="18" x14ac:dyDescent="0.2">
      <c r="B35" s="40"/>
      <c r="C35" s="358"/>
      <c r="D35" s="59"/>
      <c r="E35" s="40"/>
      <c r="F35" s="40"/>
      <c r="G35" s="48"/>
      <c r="H35" s="21"/>
    </row>
    <row r="36" spans="2:8" ht="16.5" x14ac:dyDescent="0.2">
      <c r="B36" s="40" t="s">
        <v>575</v>
      </c>
      <c r="C36" s="358"/>
      <c r="D36" s="57" t="s">
        <v>507</v>
      </c>
      <c r="E36" s="40"/>
      <c r="F36" s="40"/>
      <c r="G36" s="48"/>
      <c r="H36" s="21"/>
    </row>
    <row r="37" spans="2:8" ht="16.5" x14ac:dyDescent="0.2">
      <c r="B37" s="40"/>
      <c r="C37" s="358"/>
      <c r="D37" s="47" t="s">
        <v>20</v>
      </c>
      <c r="E37" s="40"/>
      <c r="F37" s="40"/>
      <c r="G37" s="48"/>
      <c r="H37" s="21"/>
    </row>
    <row r="38" spans="2:8" ht="16.5" x14ac:dyDescent="0.2">
      <c r="B38" s="40"/>
      <c r="C38" s="358"/>
      <c r="D38" s="47"/>
      <c r="E38" s="40"/>
      <c r="F38" s="40"/>
      <c r="G38" s="48"/>
      <c r="H38" s="21"/>
    </row>
    <row r="39" spans="2:8" ht="16.5" x14ac:dyDescent="0.2">
      <c r="B39" s="40"/>
      <c r="C39" s="358"/>
      <c r="D39" s="61" t="s">
        <v>21</v>
      </c>
      <c r="E39" s="40" t="s">
        <v>17</v>
      </c>
      <c r="F39" s="40">
        <v>4</v>
      </c>
      <c r="G39" s="48"/>
      <c r="H39" s="21"/>
    </row>
    <row r="40" spans="2:8" ht="16.5" x14ac:dyDescent="0.2">
      <c r="B40" s="40"/>
      <c r="C40" s="358"/>
      <c r="D40" s="47"/>
      <c r="E40" s="40"/>
      <c r="F40" s="40"/>
      <c r="G40" s="48"/>
      <c r="H40" s="21"/>
    </row>
    <row r="41" spans="2:8" ht="16.5" x14ac:dyDescent="0.2">
      <c r="B41" s="40"/>
      <c r="C41" s="358"/>
      <c r="D41" s="61" t="s">
        <v>576</v>
      </c>
      <c r="E41" s="40"/>
      <c r="F41" s="40"/>
      <c r="G41" s="48"/>
      <c r="H41" s="21"/>
    </row>
    <row r="42" spans="2:8" ht="16.5" x14ac:dyDescent="0.2">
      <c r="B42" s="40"/>
      <c r="C42" s="358"/>
      <c r="D42" s="62" t="s">
        <v>96</v>
      </c>
      <c r="E42" s="40" t="s">
        <v>17</v>
      </c>
      <c r="F42" s="40">
        <v>4</v>
      </c>
      <c r="G42" s="48"/>
      <c r="H42" s="21"/>
    </row>
    <row r="43" spans="2:8" ht="16.5" x14ac:dyDescent="0.2">
      <c r="B43" s="40"/>
      <c r="C43" s="358"/>
      <c r="D43" s="58"/>
      <c r="E43" s="40"/>
      <c r="F43" s="40"/>
      <c r="G43" s="48"/>
      <c r="H43" s="21"/>
    </row>
    <row r="44" spans="2:8" ht="16.5" x14ac:dyDescent="0.2">
      <c r="B44" s="40"/>
      <c r="C44" s="358"/>
      <c r="D44" s="61" t="s">
        <v>97</v>
      </c>
      <c r="E44" s="40"/>
      <c r="F44" s="40"/>
      <c r="G44" s="48"/>
      <c r="H44" s="21"/>
    </row>
    <row r="45" spans="2:8" ht="16.5" x14ac:dyDescent="0.2">
      <c r="B45" s="40"/>
      <c r="C45" s="358"/>
      <c r="D45" s="62" t="s">
        <v>98</v>
      </c>
      <c r="E45" s="40" t="s">
        <v>17</v>
      </c>
      <c r="F45" s="40">
        <v>2</v>
      </c>
      <c r="G45" s="48"/>
      <c r="H45" s="21"/>
    </row>
    <row r="46" spans="2:8" ht="16.5" x14ac:dyDescent="0.2">
      <c r="B46" s="40"/>
      <c r="C46" s="358"/>
      <c r="D46" s="47"/>
      <c r="E46" s="40"/>
      <c r="F46" s="40"/>
      <c r="G46" s="48"/>
      <c r="H46" s="21"/>
    </row>
    <row r="47" spans="2:8" ht="16.5" x14ac:dyDescent="0.2">
      <c r="B47" s="40"/>
      <c r="C47" s="358"/>
      <c r="D47" s="61" t="s">
        <v>100</v>
      </c>
      <c r="E47" s="40"/>
      <c r="F47" s="40"/>
      <c r="G47" s="48"/>
      <c r="H47" s="21"/>
    </row>
    <row r="48" spans="2:8" ht="16.5" x14ac:dyDescent="0.2">
      <c r="B48" s="40"/>
      <c r="C48" s="358"/>
      <c r="D48" s="62" t="s">
        <v>172</v>
      </c>
      <c r="E48" s="40" t="s">
        <v>17</v>
      </c>
      <c r="F48" s="40">
        <v>3</v>
      </c>
      <c r="G48" s="130"/>
      <c r="H48" s="21"/>
    </row>
    <row r="49" spans="2:10" ht="16.5" x14ac:dyDescent="0.2">
      <c r="B49" s="40"/>
      <c r="C49" s="358"/>
      <c r="D49" s="62" t="s">
        <v>173</v>
      </c>
      <c r="E49" s="40"/>
      <c r="F49" s="40"/>
      <c r="G49" s="48"/>
      <c r="H49" s="21"/>
    </row>
    <row r="50" spans="2:10" ht="16.5" x14ac:dyDescent="0.2">
      <c r="B50" s="40"/>
      <c r="C50" s="358"/>
      <c r="D50" s="62"/>
      <c r="E50" s="40"/>
      <c r="F50" s="40"/>
      <c r="G50" s="48"/>
      <c r="H50" s="21"/>
    </row>
    <row r="51" spans="2:10" ht="16.5" x14ac:dyDescent="0.2">
      <c r="B51" s="40"/>
      <c r="C51" s="358"/>
      <c r="D51" s="61" t="s">
        <v>99</v>
      </c>
      <c r="E51" s="40" t="s">
        <v>17</v>
      </c>
      <c r="F51" s="40">
        <v>2</v>
      </c>
      <c r="G51" s="48"/>
      <c r="H51" s="21"/>
    </row>
    <row r="52" spans="2:10" ht="16.5" x14ac:dyDescent="0.2">
      <c r="B52" s="40"/>
      <c r="C52" s="358"/>
      <c r="D52" s="61"/>
      <c r="E52" s="40"/>
      <c r="F52" s="40"/>
      <c r="G52" s="48"/>
      <c r="H52" s="21"/>
    </row>
    <row r="53" spans="2:10" ht="16.5" x14ac:dyDescent="0.2">
      <c r="B53" s="40"/>
      <c r="C53" s="358"/>
      <c r="D53" s="61" t="s">
        <v>520</v>
      </c>
      <c r="E53" s="40" t="s">
        <v>17</v>
      </c>
      <c r="F53" s="40">
        <v>2</v>
      </c>
      <c r="G53" s="48"/>
      <c r="H53" s="21"/>
    </row>
    <row r="54" spans="2:10" ht="16.5" x14ac:dyDescent="0.2">
      <c r="B54" s="40"/>
      <c r="C54" s="358"/>
      <c r="D54" s="61"/>
      <c r="E54" s="40"/>
      <c r="F54" s="40"/>
      <c r="G54" s="48"/>
      <c r="H54" s="21"/>
    </row>
    <row r="55" spans="2:10" ht="16.5" x14ac:dyDescent="0.2">
      <c r="B55" s="40"/>
      <c r="C55" s="358"/>
      <c r="D55" s="61" t="s">
        <v>25</v>
      </c>
      <c r="E55" s="40" t="s">
        <v>17</v>
      </c>
      <c r="F55" s="40">
        <v>3</v>
      </c>
      <c r="G55" s="48"/>
      <c r="H55" s="21"/>
    </row>
    <row r="56" spans="2:10" ht="16.5" x14ac:dyDescent="0.2">
      <c r="B56" s="358"/>
      <c r="C56" s="358"/>
      <c r="D56" s="61"/>
      <c r="E56" s="358"/>
      <c r="F56" s="358"/>
      <c r="G56" s="48"/>
      <c r="H56" s="21"/>
    </row>
    <row r="57" spans="2:10" ht="16.5" x14ac:dyDescent="0.2">
      <c r="B57" s="358" t="s">
        <v>174</v>
      </c>
      <c r="C57" s="358"/>
      <c r="D57" s="57" t="s">
        <v>101</v>
      </c>
      <c r="E57" s="358"/>
      <c r="F57" s="358"/>
      <c r="G57" s="48"/>
      <c r="H57" s="21"/>
    </row>
    <row r="58" spans="2:10" ht="16.5" x14ac:dyDescent="0.3">
      <c r="B58" s="358"/>
      <c r="C58" s="358"/>
      <c r="D58" s="61" t="s">
        <v>489</v>
      </c>
      <c r="E58" s="26" t="s">
        <v>161</v>
      </c>
      <c r="F58" s="358"/>
      <c r="G58" s="48"/>
      <c r="H58" s="21">
        <v>10000</v>
      </c>
    </row>
    <row r="59" spans="2:10" ht="16.5" x14ac:dyDescent="0.2">
      <c r="B59" s="358"/>
      <c r="C59" s="358"/>
      <c r="D59" s="61"/>
      <c r="E59" s="358"/>
      <c r="F59" s="358"/>
      <c r="G59" s="48"/>
      <c r="H59" s="21"/>
    </row>
    <row r="60" spans="2:10" ht="16.5" x14ac:dyDescent="0.3">
      <c r="B60" s="358"/>
      <c r="C60" s="358"/>
      <c r="D60" s="61" t="s">
        <v>457</v>
      </c>
      <c r="E60" s="26" t="s">
        <v>161</v>
      </c>
      <c r="F60" s="358"/>
      <c r="G60" s="48"/>
      <c r="H60" s="21">
        <f>I60*J60</f>
        <v>7500</v>
      </c>
      <c r="I60" s="2">
        <v>15</v>
      </c>
      <c r="J60" s="2">
        <v>500</v>
      </c>
    </row>
    <row r="61" spans="2:10" ht="16.5" x14ac:dyDescent="0.2">
      <c r="B61" s="358"/>
      <c r="C61" s="358"/>
      <c r="D61" s="62" t="s">
        <v>488</v>
      </c>
      <c r="E61" s="358"/>
      <c r="F61" s="358"/>
      <c r="G61" s="48"/>
      <c r="H61" s="21"/>
    </row>
    <row r="62" spans="2:10" ht="16.5" x14ac:dyDescent="0.2">
      <c r="B62" s="358"/>
      <c r="C62" s="358"/>
      <c r="D62" s="47"/>
      <c r="E62" s="358"/>
      <c r="F62" s="358"/>
      <c r="G62" s="48"/>
      <c r="H62" s="21"/>
    </row>
    <row r="63" spans="2:10" ht="16.5" x14ac:dyDescent="0.2">
      <c r="B63" s="358" t="s">
        <v>174</v>
      </c>
      <c r="C63" s="358"/>
      <c r="D63" s="57" t="s">
        <v>27</v>
      </c>
      <c r="E63" s="358"/>
      <c r="F63" s="358"/>
      <c r="G63" s="48"/>
      <c r="H63" s="21"/>
    </row>
    <row r="64" spans="2:10" ht="16.5" x14ac:dyDescent="0.2">
      <c r="B64" s="358"/>
      <c r="C64" s="358"/>
      <c r="D64" s="61" t="s">
        <v>28</v>
      </c>
      <c r="E64" s="358" t="s">
        <v>115</v>
      </c>
      <c r="F64" s="48">
        <v>10</v>
      </c>
      <c r="G64" s="48"/>
      <c r="H64" s="21"/>
    </row>
    <row r="65" spans="2:11" ht="16.5" x14ac:dyDescent="0.2">
      <c r="B65" s="358"/>
      <c r="C65" s="358"/>
      <c r="D65" s="47"/>
      <c r="E65" s="358"/>
      <c r="F65" s="358"/>
      <c r="G65" s="48"/>
      <c r="H65" s="21"/>
    </row>
    <row r="66" spans="2:11" ht="16.5" x14ac:dyDescent="0.2">
      <c r="B66" s="358"/>
      <c r="C66" s="358"/>
      <c r="D66" s="61" t="s">
        <v>29</v>
      </c>
      <c r="E66" s="358" t="s">
        <v>26</v>
      </c>
      <c r="F66" s="48">
        <v>1</v>
      </c>
      <c r="G66" s="48"/>
      <c r="H66" s="21"/>
    </row>
    <row r="67" spans="2:11" ht="16.5" x14ac:dyDescent="0.2">
      <c r="B67" s="358"/>
      <c r="C67" s="358"/>
      <c r="D67" s="61"/>
      <c r="E67" s="358"/>
      <c r="F67" s="358"/>
      <c r="G67" s="48"/>
      <c r="H67" s="21"/>
    </row>
    <row r="68" spans="2:11" ht="16.5" x14ac:dyDescent="0.2">
      <c r="B68" s="358"/>
      <c r="C68" s="358"/>
      <c r="D68" s="61" t="s">
        <v>521</v>
      </c>
      <c r="E68" s="358" t="s">
        <v>17</v>
      </c>
      <c r="F68" s="358">
        <v>1</v>
      </c>
      <c r="G68" s="48"/>
      <c r="H68" s="21"/>
    </row>
    <row r="69" spans="2:11" s="7" customFormat="1" ht="20.100000000000001" customHeight="1" x14ac:dyDescent="0.2">
      <c r="B69" s="454" t="s">
        <v>22</v>
      </c>
      <c r="C69" s="455"/>
      <c r="D69" s="456"/>
      <c r="E69" s="182"/>
      <c r="F69" s="182"/>
      <c r="G69" s="184"/>
      <c r="H69" s="46"/>
    </row>
    <row r="70" spans="2:11" ht="20.100000000000001" customHeight="1" x14ac:dyDescent="0.2">
      <c r="B70" s="461" t="s">
        <v>24</v>
      </c>
      <c r="C70" s="462"/>
      <c r="D70" s="463"/>
      <c r="E70" s="185"/>
      <c r="F70" s="185"/>
      <c r="G70" s="186"/>
      <c r="H70" s="63"/>
    </row>
    <row r="71" spans="2:11" ht="20.100000000000001" customHeight="1" x14ac:dyDescent="0.2">
      <c r="B71" s="40"/>
      <c r="C71" s="358"/>
      <c r="D71" s="47"/>
      <c r="E71" s="40"/>
      <c r="F71" s="40"/>
      <c r="G71" s="48"/>
      <c r="H71" s="21"/>
    </row>
    <row r="72" spans="2:11" ht="20.100000000000001" customHeight="1" x14ac:dyDescent="0.2">
      <c r="B72" s="358" t="s">
        <v>577</v>
      </c>
      <c r="C72" s="358"/>
      <c r="D72" s="57" t="s">
        <v>30</v>
      </c>
      <c r="E72" s="358"/>
      <c r="F72" s="358"/>
      <c r="G72" s="48"/>
      <c r="H72" s="21"/>
    </row>
    <row r="73" spans="2:11" ht="20.100000000000001" customHeight="1" x14ac:dyDescent="0.2">
      <c r="B73" s="358"/>
      <c r="C73" s="358"/>
      <c r="D73" s="47"/>
      <c r="E73" s="358"/>
      <c r="F73" s="358"/>
      <c r="G73" s="48"/>
      <c r="H73" s="21"/>
    </row>
    <row r="74" spans="2:11" ht="20.100000000000001" customHeight="1" x14ac:dyDescent="0.2">
      <c r="B74" s="358"/>
      <c r="C74" s="358" t="s">
        <v>657</v>
      </c>
      <c r="D74" s="47" t="s">
        <v>102</v>
      </c>
      <c r="E74" s="358"/>
      <c r="F74" s="358"/>
      <c r="G74" s="48"/>
      <c r="H74" s="21"/>
    </row>
    <row r="75" spans="2:11" ht="20.100000000000001" customHeight="1" x14ac:dyDescent="0.2">
      <c r="B75" s="358"/>
      <c r="C75" s="358"/>
      <c r="D75" s="47" t="s">
        <v>103</v>
      </c>
      <c r="E75" s="358" t="s">
        <v>17</v>
      </c>
      <c r="F75" s="358">
        <v>4</v>
      </c>
      <c r="G75" s="48"/>
      <c r="H75" s="21"/>
    </row>
    <row r="76" spans="2:11" ht="20.100000000000001" customHeight="1" x14ac:dyDescent="0.2">
      <c r="B76" s="358"/>
      <c r="C76" s="358"/>
      <c r="D76" s="47"/>
      <c r="E76" s="358"/>
      <c r="F76" s="358"/>
      <c r="G76" s="48"/>
      <c r="H76" s="21"/>
    </row>
    <row r="77" spans="2:11" ht="20.100000000000001" customHeight="1" x14ac:dyDescent="0.2">
      <c r="B77" s="358" t="s">
        <v>458</v>
      </c>
      <c r="C77" s="358"/>
      <c r="D77" s="47" t="s">
        <v>740</v>
      </c>
      <c r="E77" s="358"/>
      <c r="F77" s="358"/>
      <c r="G77" s="48"/>
      <c r="H77" s="21"/>
    </row>
    <row r="78" spans="2:11" ht="20.100000000000001" customHeight="1" x14ac:dyDescent="0.2">
      <c r="B78" s="358"/>
      <c r="C78" s="358"/>
      <c r="D78" s="58" t="s">
        <v>460</v>
      </c>
      <c r="E78" s="358" t="s">
        <v>7</v>
      </c>
      <c r="F78" s="358"/>
      <c r="G78" s="48"/>
      <c r="H78" s="21">
        <v>10000</v>
      </c>
    </row>
    <row r="79" spans="2:11" ht="20.100000000000001" customHeight="1" x14ac:dyDescent="0.2">
      <c r="B79" s="358"/>
      <c r="C79" s="358"/>
      <c r="D79" s="58"/>
      <c r="E79" s="358"/>
      <c r="F79" s="358"/>
      <c r="G79" s="48"/>
      <c r="H79" s="21"/>
    </row>
    <row r="80" spans="2:11" ht="20.100000000000001" customHeight="1" x14ac:dyDescent="0.2">
      <c r="B80" s="358"/>
      <c r="C80" s="358"/>
      <c r="D80" s="47" t="s">
        <v>459</v>
      </c>
      <c r="E80" s="358" t="s">
        <v>7</v>
      </c>
      <c r="F80" s="358"/>
      <c r="G80" s="48"/>
      <c r="H80" s="21">
        <f>I80*J80*K80</f>
        <v>15000</v>
      </c>
      <c r="I80" s="2">
        <v>15</v>
      </c>
      <c r="J80" s="2">
        <v>500</v>
      </c>
      <c r="K80" s="2">
        <v>2</v>
      </c>
    </row>
    <row r="81" spans="2:10" ht="20.100000000000001" customHeight="1" x14ac:dyDescent="0.2">
      <c r="B81" s="358"/>
      <c r="C81" s="358"/>
      <c r="D81" s="47"/>
      <c r="E81" s="358"/>
      <c r="F81" s="358"/>
      <c r="G81" s="48"/>
      <c r="H81" s="21"/>
    </row>
    <row r="82" spans="2:10" ht="20.100000000000001" customHeight="1" x14ac:dyDescent="0.2">
      <c r="B82" s="358" t="s">
        <v>461</v>
      </c>
      <c r="C82" s="358"/>
      <c r="D82" s="47" t="s">
        <v>462</v>
      </c>
      <c r="E82" s="358" t="s">
        <v>6</v>
      </c>
      <c r="F82" s="352">
        <v>25000</v>
      </c>
      <c r="G82" s="207"/>
      <c r="H82" s="21"/>
    </row>
    <row r="83" spans="2:10" ht="20.100000000000001" customHeight="1" x14ac:dyDescent="0.2">
      <c r="B83" s="358"/>
      <c r="C83" s="358"/>
      <c r="D83" s="47"/>
      <c r="E83" s="358"/>
      <c r="F83" s="358"/>
      <c r="G83" s="48"/>
      <c r="H83" s="21"/>
    </row>
    <row r="84" spans="2:10" ht="20.100000000000001" customHeight="1" x14ac:dyDescent="0.2">
      <c r="B84" s="358" t="s">
        <v>175</v>
      </c>
      <c r="C84" s="358"/>
      <c r="D84" s="57" t="s">
        <v>31</v>
      </c>
      <c r="E84" s="358"/>
      <c r="F84" s="358"/>
      <c r="G84" s="48"/>
      <c r="H84" s="21"/>
    </row>
    <row r="85" spans="2:10" ht="20.100000000000001" customHeight="1" x14ac:dyDescent="0.2">
      <c r="B85" s="358"/>
      <c r="C85" s="358"/>
      <c r="D85" s="47"/>
      <c r="E85" s="358"/>
      <c r="F85" s="358"/>
      <c r="G85" s="48"/>
      <c r="H85" s="21"/>
    </row>
    <row r="86" spans="2:10" ht="20.100000000000001" customHeight="1" x14ac:dyDescent="0.2">
      <c r="B86" s="358"/>
      <c r="C86" s="358"/>
      <c r="D86" s="47" t="s">
        <v>480</v>
      </c>
      <c r="E86" s="358"/>
      <c r="F86" s="358"/>
      <c r="G86" s="48"/>
      <c r="H86" s="21"/>
    </row>
    <row r="87" spans="2:10" ht="20.100000000000001" customHeight="1" x14ac:dyDescent="0.2">
      <c r="B87" s="358"/>
      <c r="C87" s="358"/>
      <c r="D87" s="58" t="s">
        <v>732</v>
      </c>
      <c r="E87" s="358" t="s">
        <v>7</v>
      </c>
      <c r="F87" s="358"/>
      <c r="G87" s="48"/>
      <c r="H87" s="21">
        <f>6000*7</f>
        <v>42000</v>
      </c>
      <c r="I87" s="2">
        <v>15</v>
      </c>
      <c r="J87" s="2">
        <v>3000</v>
      </c>
    </row>
    <row r="88" spans="2:10" ht="20.100000000000001" customHeight="1" x14ac:dyDescent="0.2">
      <c r="B88" s="358"/>
      <c r="C88" s="358"/>
      <c r="D88" s="47"/>
      <c r="E88" s="358"/>
      <c r="F88" s="358"/>
      <c r="G88" s="48"/>
      <c r="H88" s="21"/>
    </row>
    <row r="89" spans="2:10" ht="20.100000000000001" customHeight="1" x14ac:dyDescent="0.2">
      <c r="B89" s="358"/>
      <c r="C89" s="358"/>
      <c r="D89" s="47" t="s">
        <v>104</v>
      </c>
      <c r="E89" s="358"/>
      <c r="F89" s="358"/>
      <c r="G89" s="48"/>
      <c r="H89" s="21"/>
    </row>
    <row r="90" spans="2:10" ht="20.100000000000001" customHeight="1" x14ac:dyDescent="0.2">
      <c r="B90" s="358"/>
      <c r="C90" s="358"/>
      <c r="D90" s="58" t="s">
        <v>178</v>
      </c>
      <c r="E90" s="358" t="s">
        <v>6</v>
      </c>
      <c r="F90" s="352">
        <f>H87</f>
        <v>42000</v>
      </c>
      <c r="G90" s="207"/>
      <c r="H90" s="21"/>
    </row>
    <row r="91" spans="2:10" ht="20.100000000000001" customHeight="1" x14ac:dyDescent="0.2">
      <c r="B91" s="358"/>
      <c r="C91" s="358"/>
      <c r="D91" s="47"/>
      <c r="E91" s="358"/>
      <c r="F91" s="358"/>
      <c r="G91" s="48"/>
      <c r="H91" s="21"/>
    </row>
    <row r="92" spans="2:10" ht="20.100000000000001" customHeight="1" x14ac:dyDescent="0.2">
      <c r="B92" s="358" t="s">
        <v>176</v>
      </c>
      <c r="C92" s="358"/>
      <c r="D92" s="57" t="s">
        <v>32</v>
      </c>
      <c r="E92" s="358"/>
      <c r="F92" s="358"/>
      <c r="G92" s="48"/>
      <c r="H92" s="21"/>
    </row>
    <row r="93" spans="2:10" ht="20.100000000000001" customHeight="1" x14ac:dyDescent="0.2">
      <c r="B93" s="358"/>
      <c r="C93" s="358"/>
      <c r="D93" s="47"/>
      <c r="E93" s="358"/>
      <c r="F93" s="358"/>
      <c r="G93" s="48"/>
      <c r="H93" s="21"/>
      <c r="J93" s="48"/>
    </row>
    <row r="94" spans="2:10" ht="20.100000000000001" customHeight="1" x14ac:dyDescent="0.2">
      <c r="B94" s="358"/>
      <c r="C94" s="358"/>
      <c r="D94" s="47" t="s">
        <v>482</v>
      </c>
      <c r="E94" s="358"/>
      <c r="F94" s="358"/>
      <c r="G94" s="48"/>
      <c r="H94" s="21"/>
      <c r="J94" s="48"/>
    </row>
    <row r="95" spans="2:10" ht="20.100000000000001" customHeight="1" x14ac:dyDescent="0.2">
      <c r="B95" s="358"/>
      <c r="C95" s="358"/>
      <c r="D95" s="47" t="s">
        <v>483</v>
      </c>
      <c r="E95" s="358"/>
      <c r="F95" s="358"/>
      <c r="G95" s="48"/>
      <c r="H95" s="21"/>
      <c r="J95" s="48"/>
    </row>
    <row r="96" spans="2:10" ht="20.100000000000001" customHeight="1" x14ac:dyDescent="0.2">
      <c r="B96" s="358"/>
      <c r="C96" s="358"/>
      <c r="D96" s="47" t="s">
        <v>106</v>
      </c>
      <c r="E96" s="358"/>
      <c r="F96" s="358"/>
      <c r="G96" s="48"/>
      <c r="H96" s="21"/>
    </row>
    <row r="97" spans="2:8" ht="20.100000000000001" customHeight="1" x14ac:dyDescent="0.2">
      <c r="B97" s="358"/>
      <c r="C97" s="358"/>
      <c r="D97" s="47" t="s">
        <v>107</v>
      </c>
      <c r="E97" s="358"/>
      <c r="F97" s="358"/>
      <c r="G97" s="48"/>
      <c r="H97" s="21"/>
    </row>
    <row r="98" spans="2:8" ht="20.100000000000001" customHeight="1" x14ac:dyDescent="0.2">
      <c r="B98" s="358"/>
      <c r="C98" s="358"/>
      <c r="D98" s="47"/>
      <c r="E98" s="358"/>
      <c r="F98" s="358"/>
      <c r="G98" s="48"/>
      <c r="H98" s="21"/>
    </row>
    <row r="99" spans="2:8" ht="20.100000000000001" customHeight="1" x14ac:dyDescent="0.2">
      <c r="B99" s="358"/>
      <c r="C99" s="358"/>
      <c r="D99" s="47" t="s">
        <v>105</v>
      </c>
      <c r="E99" s="358"/>
      <c r="F99" s="358"/>
      <c r="G99" s="48"/>
      <c r="H99" s="21"/>
    </row>
    <row r="100" spans="2:8" ht="20.100000000000001" customHeight="1" x14ac:dyDescent="0.2">
      <c r="B100" s="358"/>
      <c r="C100" s="358"/>
      <c r="D100" s="47"/>
      <c r="E100" s="358"/>
      <c r="F100" s="358"/>
      <c r="G100" s="48"/>
      <c r="H100" s="21"/>
    </row>
    <row r="101" spans="2:8" ht="20.100000000000001" customHeight="1" x14ac:dyDescent="0.2">
      <c r="B101" s="358"/>
      <c r="C101" s="358"/>
      <c r="D101" s="61" t="s">
        <v>33</v>
      </c>
      <c r="E101" s="358" t="s">
        <v>87</v>
      </c>
      <c r="F101" s="358"/>
      <c r="G101" s="48"/>
      <c r="H101" s="21"/>
    </row>
    <row r="102" spans="2:8" ht="20.100000000000001" customHeight="1" x14ac:dyDescent="0.2">
      <c r="B102" s="358"/>
      <c r="C102" s="358"/>
      <c r="D102" s="61"/>
      <c r="E102" s="358"/>
      <c r="F102" s="358"/>
      <c r="G102" s="48"/>
      <c r="H102" s="21"/>
    </row>
    <row r="103" spans="2:8" ht="20.100000000000001" customHeight="1" x14ac:dyDescent="0.2">
      <c r="B103" s="358"/>
      <c r="C103" s="358"/>
      <c r="D103" s="61" t="s">
        <v>34</v>
      </c>
      <c r="E103" s="358" t="s">
        <v>83</v>
      </c>
      <c r="F103" s="358">
        <v>8</v>
      </c>
      <c r="G103" s="48"/>
      <c r="H103" s="21"/>
    </row>
    <row r="104" spans="2:8" ht="20.100000000000001" customHeight="1" x14ac:dyDescent="0.2">
      <c r="B104" s="358"/>
      <c r="C104" s="358"/>
      <c r="D104" s="47"/>
      <c r="E104" s="358"/>
      <c r="F104" s="358"/>
      <c r="G104" s="48"/>
      <c r="H104" s="21"/>
    </row>
    <row r="105" spans="2:8" ht="20.100000000000001" customHeight="1" x14ac:dyDescent="0.2">
      <c r="B105" s="358" t="s">
        <v>179</v>
      </c>
      <c r="C105" s="358"/>
      <c r="D105" s="47" t="s">
        <v>78</v>
      </c>
      <c r="E105" s="358" t="s">
        <v>83</v>
      </c>
      <c r="F105" s="358">
        <v>8</v>
      </c>
      <c r="G105" s="48"/>
      <c r="H105" s="21"/>
    </row>
    <row r="106" spans="2:8" ht="20.100000000000001" customHeight="1" x14ac:dyDescent="0.2">
      <c r="B106" s="358"/>
      <c r="C106" s="358"/>
      <c r="D106" s="47"/>
      <c r="E106" s="358"/>
      <c r="F106" s="358"/>
      <c r="G106" s="48"/>
      <c r="H106" s="21"/>
    </row>
    <row r="107" spans="2:8" ht="20.100000000000001" customHeight="1" x14ac:dyDescent="0.2">
      <c r="B107" s="358" t="s">
        <v>177</v>
      </c>
      <c r="C107" s="358" t="s">
        <v>657</v>
      </c>
      <c r="D107" s="47" t="s">
        <v>484</v>
      </c>
      <c r="E107" s="358" t="s">
        <v>35</v>
      </c>
      <c r="F107" s="48">
        <v>400</v>
      </c>
      <c r="G107" s="130"/>
      <c r="H107" s="21"/>
    </row>
    <row r="108" spans="2:8" ht="20.100000000000001" customHeight="1" x14ac:dyDescent="0.2">
      <c r="B108" s="40"/>
      <c r="C108" s="358"/>
      <c r="D108" s="47"/>
      <c r="E108" s="40"/>
      <c r="F108" s="40"/>
      <c r="G108" s="48"/>
      <c r="H108" s="21"/>
    </row>
    <row r="109" spans="2:8" ht="20.100000000000001" customHeight="1" x14ac:dyDescent="0.2">
      <c r="B109" s="40"/>
      <c r="C109" s="358"/>
      <c r="D109" s="47"/>
      <c r="E109" s="40"/>
      <c r="F109" s="40"/>
      <c r="G109" s="48"/>
      <c r="H109" s="21"/>
    </row>
    <row r="110" spans="2:8" ht="20.100000000000001" customHeight="1" x14ac:dyDescent="0.2">
      <c r="B110" s="439"/>
      <c r="C110" s="439"/>
      <c r="D110" s="47"/>
      <c r="E110" s="439"/>
      <c r="F110" s="439"/>
      <c r="G110" s="48"/>
      <c r="H110" s="21"/>
    </row>
    <row r="111" spans="2:8" ht="20.100000000000001" customHeight="1" x14ac:dyDescent="0.2">
      <c r="B111" s="439"/>
      <c r="C111" s="439"/>
      <c r="D111" s="47"/>
      <c r="E111" s="439"/>
      <c r="F111" s="439"/>
      <c r="G111" s="48"/>
      <c r="H111" s="21"/>
    </row>
    <row r="112" spans="2:8" ht="20.100000000000001" customHeight="1" x14ac:dyDescent="0.2">
      <c r="B112" s="439"/>
      <c r="C112" s="439"/>
      <c r="D112" s="47"/>
      <c r="E112" s="439"/>
      <c r="F112" s="439"/>
      <c r="G112" s="48"/>
      <c r="H112" s="21"/>
    </row>
    <row r="113" spans="2:8" ht="20.100000000000001" customHeight="1" x14ac:dyDescent="0.2">
      <c r="B113" s="439"/>
      <c r="C113" s="439"/>
      <c r="D113" s="47"/>
      <c r="E113" s="439"/>
      <c r="F113" s="439"/>
      <c r="G113" s="48"/>
      <c r="H113" s="21"/>
    </row>
    <row r="114" spans="2:8" ht="20.100000000000001" customHeight="1" x14ac:dyDescent="0.2">
      <c r="B114" s="358"/>
      <c r="C114" s="358"/>
      <c r="D114" s="47"/>
      <c r="E114" s="358"/>
      <c r="F114" s="358"/>
      <c r="G114" s="48"/>
      <c r="H114" s="21"/>
    </row>
    <row r="115" spans="2:8" ht="20.100000000000001" customHeight="1" x14ac:dyDescent="0.2">
      <c r="B115" s="358"/>
      <c r="C115" s="358"/>
      <c r="D115" s="47"/>
      <c r="E115" s="358"/>
      <c r="F115" s="358"/>
      <c r="G115" s="48"/>
      <c r="H115" s="21"/>
    </row>
    <row r="116" spans="2:8" ht="20.100000000000001" customHeight="1" x14ac:dyDescent="0.2">
      <c r="B116" s="358"/>
      <c r="C116" s="358"/>
      <c r="D116" s="47"/>
      <c r="E116" s="358"/>
      <c r="F116" s="358"/>
      <c r="G116" s="48"/>
      <c r="H116" s="21"/>
    </row>
    <row r="117" spans="2:8" ht="20.100000000000001" customHeight="1" x14ac:dyDescent="0.2">
      <c r="B117" s="358"/>
      <c r="C117" s="358"/>
      <c r="D117" s="47"/>
      <c r="E117" s="358"/>
      <c r="F117" s="358"/>
      <c r="G117" s="48"/>
      <c r="H117" s="21"/>
    </row>
    <row r="118" spans="2:8" ht="20.100000000000001" customHeight="1" x14ac:dyDescent="0.2">
      <c r="B118" s="337"/>
      <c r="C118" s="358"/>
      <c r="D118" s="47"/>
      <c r="E118" s="337"/>
      <c r="F118" s="337"/>
      <c r="G118" s="48"/>
      <c r="H118" s="21"/>
    </row>
    <row r="119" spans="2:8" ht="20.100000000000001" customHeight="1" x14ac:dyDescent="0.2">
      <c r="B119" s="337"/>
      <c r="C119" s="358"/>
      <c r="D119" s="47"/>
      <c r="E119" s="337"/>
      <c r="F119" s="337"/>
      <c r="G119" s="48"/>
      <c r="H119" s="21"/>
    </row>
    <row r="120" spans="2:8" ht="20.100000000000001" customHeight="1" x14ac:dyDescent="0.2">
      <c r="B120" s="265"/>
      <c r="C120" s="358"/>
      <c r="D120" s="47"/>
      <c r="E120" s="265"/>
      <c r="F120" s="265"/>
      <c r="G120" s="48"/>
      <c r="H120" s="21"/>
    </row>
    <row r="121" spans="2:8" ht="20.100000000000001" customHeight="1" x14ac:dyDescent="0.2">
      <c r="B121" s="43"/>
      <c r="C121" s="43"/>
      <c r="D121" s="44"/>
      <c r="E121" s="43"/>
      <c r="F121" s="43"/>
      <c r="G121" s="45"/>
      <c r="H121" s="52"/>
    </row>
    <row r="122" spans="2:8" s="7" customFormat="1" ht="20.100000000000001" customHeight="1" x14ac:dyDescent="0.2">
      <c r="B122" s="454" t="s">
        <v>14</v>
      </c>
      <c r="C122" s="455"/>
      <c r="D122" s="456"/>
      <c r="E122" s="182"/>
      <c r="F122" s="182"/>
      <c r="G122" s="184"/>
      <c r="H122" s="53"/>
    </row>
  </sheetData>
  <mergeCells count="3">
    <mergeCell ref="B122:D122"/>
    <mergeCell ref="B69:D69"/>
    <mergeCell ref="B70:D70"/>
  </mergeCells>
  <pageMargins left="0.7" right="0.7" top="0.75" bottom="0.75" header="0.3" footer="0.3"/>
  <pageSetup paperSize="9" scale="58" firstPageNumber="79" fitToHeight="0" orientation="portrait" useFirstPageNumber="1" horizontalDpi="300" verticalDpi="300" r:id="rId1"/>
  <headerFooter alignWithMargins="0">
    <oddFooter>&amp;C&amp;P</oddFooter>
  </headerFooter>
  <rowBreaks count="1" manualBreakCount="1">
    <brk id="69" max="6"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theme="3" tint="0.39997558519241921"/>
    <pageSetUpPr fitToPage="1"/>
  </sheetPr>
  <dimension ref="A1:J162"/>
  <sheetViews>
    <sheetView view="pageBreakPreview" topLeftCell="A115" zoomScaleNormal="130" zoomScaleSheetLayoutView="100" zoomScalePageLayoutView="130" workbookViewId="0">
      <selection activeCell="A85" sqref="A85:XFD89"/>
    </sheetView>
  </sheetViews>
  <sheetFormatPr defaultColWidth="9.140625" defaultRowHeight="12" x14ac:dyDescent="0.2"/>
  <cols>
    <col min="1" max="2" width="7.7109375" style="2" customWidth="1"/>
    <col min="3" max="3" width="76.28515625" style="2" customWidth="1"/>
    <col min="4" max="4" width="8.7109375" style="3" customWidth="1"/>
    <col min="5" max="5" width="10.7109375" style="3" customWidth="1"/>
    <col min="6" max="6" width="15.7109375" style="5" customWidth="1"/>
    <col min="7" max="7" width="15.7109375" style="8" customWidth="1"/>
    <col min="8" max="16384" width="9.140625" style="2"/>
  </cols>
  <sheetData>
    <row r="1" spans="1:10" s="1" customFormat="1" ht="17.25" customHeight="1" x14ac:dyDescent="0.2">
      <c r="A1" s="171" t="s">
        <v>0</v>
      </c>
      <c r="B1" s="171" t="s">
        <v>657</v>
      </c>
      <c r="C1" s="172" t="s">
        <v>1</v>
      </c>
      <c r="D1" s="173" t="s">
        <v>2</v>
      </c>
      <c r="E1" s="173" t="s">
        <v>9</v>
      </c>
      <c r="F1" s="174" t="s">
        <v>3</v>
      </c>
      <c r="G1" s="175" t="s">
        <v>68</v>
      </c>
    </row>
    <row r="2" spans="1:10" s="1" customFormat="1" ht="16.5" x14ac:dyDescent="0.2">
      <c r="A2" s="220"/>
      <c r="B2" s="220"/>
      <c r="C2" s="221"/>
      <c r="D2" s="222"/>
      <c r="E2" s="222"/>
      <c r="F2" s="223"/>
      <c r="G2" s="224"/>
    </row>
    <row r="3" spans="1:10" s="1" customFormat="1" ht="16.5" x14ac:dyDescent="0.3">
      <c r="A3" s="176"/>
      <c r="B3" s="176"/>
      <c r="C3" s="177"/>
      <c r="D3" s="177"/>
      <c r="E3" s="177"/>
      <c r="F3" s="178"/>
      <c r="G3" s="179"/>
    </row>
    <row r="4" spans="1:10" ht="18" customHeight="1" x14ac:dyDescent="0.2">
      <c r="A4" s="55">
        <v>1500</v>
      </c>
      <c r="B4" s="141"/>
      <c r="C4" s="56" t="s">
        <v>36</v>
      </c>
      <c r="D4" s="40"/>
      <c r="E4" s="40"/>
      <c r="F4" s="130"/>
      <c r="G4" s="21"/>
    </row>
    <row r="5" spans="1:10" ht="18" customHeight="1" x14ac:dyDescent="0.2">
      <c r="A5" s="55"/>
      <c r="B5" s="141"/>
      <c r="C5" s="56"/>
      <c r="D5" s="40"/>
      <c r="E5" s="40"/>
      <c r="F5" s="130"/>
      <c r="G5" s="21"/>
    </row>
    <row r="6" spans="1:10" ht="18" customHeight="1" x14ac:dyDescent="0.2">
      <c r="A6" s="40" t="s">
        <v>578</v>
      </c>
      <c r="B6" s="142"/>
      <c r="C6" s="47" t="s">
        <v>108</v>
      </c>
      <c r="D6" s="40" t="s">
        <v>37</v>
      </c>
      <c r="E6" s="48">
        <v>3</v>
      </c>
      <c r="F6" s="130"/>
      <c r="G6" s="21"/>
    </row>
    <row r="7" spans="1:10" ht="18" customHeight="1" x14ac:dyDescent="0.2">
      <c r="A7" s="40"/>
      <c r="B7" s="142"/>
      <c r="C7" s="47" t="s">
        <v>109</v>
      </c>
      <c r="D7" s="40"/>
      <c r="E7" s="40"/>
      <c r="F7" s="130"/>
      <c r="G7" s="21"/>
    </row>
    <row r="8" spans="1:10" ht="18" customHeight="1" x14ac:dyDescent="0.2">
      <c r="A8" s="40"/>
      <c r="B8" s="142"/>
      <c r="C8" s="47"/>
      <c r="D8" s="40"/>
      <c r="E8" s="40"/>
      <c r="F8" s="130"/>
      <c r="G8" s="21"/>
    </row>
    <row r="9" spans="1:10" ht="18" customHeight="1" x14ac:dyDescent="0.2">
      <c r="A9" s="40" t="s">
        <v>522</v>
      </c>
      <c r="B9" s="142"/>
      <c r="C9" s="57" t="s">
        <v>463</v>
      </c>
      <c r="D9" s="40"/>
      <c r="E9" s="40"/>
      <c r="F9" s="130"/>
      <c r="G9" s="21"/>
    </row>
    <row r="10" spans="1:10" ht="18" customHeight="1" x14ac:dyDescent="0.2">
      <c r="A10" s="40"/>
      <c r="B10" s="142"/>
      <c r="C10" s="47"/>
      <c r="D10" s="40"/>
      <c r="E10" s="40"/>
      <c r="F10" s="130"/>
      <c r="G10" s="21"/>
    </row>
    <row r="11" spans="1:10" ht="18" customHeight="1" x14ac:dyDescent="0.2">
      <c r="A11" s="40"/>
      <c r="B11" s="142"/>
      <c r="C11" s="47" t="s">
        <v>181</v>
      </c>
      <c r="D11" s="40" t="s">
        <v>37</v>
      </c>
      <c r="E11" s="48">
        <v>3</v>
      </c>
      <c r="F11" s="130"/>
      <c r="G11" s="21"/>
    </row>
    <row r="12" spans="1:10" ht="18" customHeight="1" x14ac:dyDescent="0.2">
      <c r="A12" s="40"/>
      <c r="B12" s="142"/>
      <c r="C12" s="47"/>
      <c r="D12" s="40"/>
      <c r="E12" s="40"/>
      <c r="F12" s="130"/>
      <c r="G12" s="21"/>
    </row>
    <row r="13" spans="1:10" ht="18" customHeight="1" x14ac:dyDescent="0.2">
      <c r="A13" s="40" t="s">
        <v>523</v>
      </c>
      <c r="B13" s="142"/>
      <c r="C13" s="57" t="s">
        <v>129</v>
      </c>
      <c r="D13" s="40"/>
      <c r="E13" s="40"/>
      <c r="F13" s="130"/>
      <c r="G13" s="21"/>
    </row>
    <row r="14" spans="1:10" ht="18" customHeight="1" x14ac:dyDescent="0.2">
      <c r="A14" s="40"/>
      <c r="B14" s="142"/>
      <c r="C14" s="57"/>
      <c r="D14" s="40"/>
      <c r="E14" s="40"/>
      <c r="F14" s="130"/>
      <c r="G14" s="21"/>
    </row>
    <row r="15" spans="1:10" ht="18" customHeight="1" x14ac:dyDescent="0.3">
      <c r="A15" s="40"/>
      <c r="B15" s="199" t="s">
        <v>657</v>
      </c>
      <c r="C15" s="93" t="s">
        <v>743</v>
      </c>
      <c r="D15" s="40" t="s">
        <v>192</v>
      </c>
      <c r="E15" s="40">
        <f>2*22*7</f>
        <v>308</v>
      </c>
      <c r="F15" s="130"/>
      <c r="G15" s="21"/>
      <c r="H15" s="2">
        <v>15</v>
      </c>
      <c r="I15" s="2">
        <v>22</v>
      </c>
      <c r="J15" s="2">
        <v>4</v>
      </c>
    </row>
    <row r="16" spans="1:10" ht="18" customHeight="1" x14ac:dyDescent="0.3">
      <c r="A16" s="40"/>
      <c r="B16" s="199"/>
      <c r="C16" s="93"/>
      <c r="D16" s="40"/>
      <c r="E16" s="40"/>
      <c r="F16" s="130"/>
      <c r="G16" s="21"/>
    </row>
    <row r="17" spans="1:7" ht="18" customHeight="1" x14ac:dyDescent="0.3">
      <c r="A17" s="40"/>
      <c r="B17" s="199"/>
      <c r="C17" s="93" t="s">
        <v>184</v>
      </c>
      <c r="D17" s="40" t="s">
        <v>17</v>
      </c>
      <c r="E17" s="40">
        <v>2</v>
      </c>
      <c r="F17" s="130"/>
      <c r="G17" s="21"/>
    </row>
    <row r="18" spans="1:7" ht="18" customHeight="1" x14ac:dyDescent="0.3">
      <c r="A18" s="40"/>
      <c r="B18" s="199"/>
      <c r="C18" s="93"/>
      <c r="D18" s="40"/>
      <c r="E18" s="40"/>
      <c r="F18" s="130"/>
      <c r="G18" s="21"/>
    </row>
    <row r="19" spans="1:7" ht="18" customHeight="1" x14ac:dyDescent="0.3">
      <c r="A19" s="40"/>
      <c r="B19" s="199"/>
      <c r="C19" s="93" t="s">
        <v>185</v>
      </c>
      <c r="D19" s="40"/>
      <c r="E19" s="40"/>
      <c r="F19" s="130"/>
      <c r="G19" s="21"/>
    </row>
    <row r="20" spans="1:7" ht="18" customHeight="1" x14ac:dyDescent="0.3">
      <c r="A20" s="40"/>
      <c r="B20" s="199"/>
      <c r="C20" s="95" t="s">
        <v>182</v>
      </c>
      <c r="D20" s="40" t="s">
        <v>17</v>
      </c>
      <c r="E20" s="40">
        <v>5</v>
      </c>
      <c r="F20" s="130"/>
      <c r="G20" s="21"/>
    </row>
    <row r="21" spans="1:7" ht="18" customHeight="1" x14ac:dyDescent="0.3">
      <c r="A21" s="40"/>
      <c r="B21" s="199"/>
      <c r="C21" s="93"/>
      <c r="D21" s="40"/>
      <c r="E21" s="40"/>
      <c r="F21" s="130"/>
      <c r="G21" s="21"/>
    </row>
    <row r="22" spans="1:7" ht="18" customHeight="1" x14ac:dyDescent="0.3">
      <c r="A22" s="40"/>
      <c r="B22" s="199"/>
      <c r="C22" s="93" t="s">
        <v>186</v>
      </c>
      <c r="D22" s="40" t="s">
        <v>17</v>
      </c>
      <c r="E22" s="40">
        <v>5</v>
      </c>
      <c r="F22" s="130"/>
      <c r="G22" s="21"/>
    </row>
    <row r="23" spans="1:7" ht="18" customHeight="1" x14ac:dyDescent="0.3">
      <c r="A23" s="40"/>
      <c r="B23" s="199"/>
      <c r="C23" s="93"/>
      <c r="D23" s="40"/>
      <c r="E23" s="40"/>
      <c r="F23" s="130"/>
      <c r="G23" s="21"/>
    </row>
    <row r="24" spans="1:7" ht="18" customHeight="1" x14ac:dyDescent="0.3">
      <c r="A24" s="40"/>
      <c r="B24" s="199"/>
      <c r="C24" s="93" t="s">
        <v>187</v>
      </c>
      <c r="D24" s="40"/>
      <c r="E24" s="40"/>
      <c r="F24" s="130"/>
      <c r="G24" s="21"/>
    </row>
    <row r="25" spans="1:7" ht="18" customHeight="1" x14ac:dyDescent="0.3">
      <c r="A25" s="40"/>
      <c r="B25" s="199"/>
      <c r="C25" s="380" t="s">
        <v>183</v>
      </c>
      <c r="D25" s="262" t="s">
        <v>17</v>
      </c>
      <c r="E25" s="40">
        <v>5</v>
      </c>
      <c r="F25" s="130"/>
      <c r="G25" s="21"/>
    </row>
    <row r="26" spans="1:7" ht="18" customHeight="1" x14ac:dyDescent="0.3">
      <c r="A26" s="40"/>
      <c r="B26" s="199"/>
      <c r="C26" s="93"/>
      <c r="D26" s="40"/>
      <c r="E26" s="40"/>
      <c r="F26" s="130"/>
      <c r="G26" s="21"/>
    </row>
    <row r="27" spans="1:7" ht="18" customHeight="1" x14ac:dyDescent="0.3">
      <c r="A27" s="40"/>
      <c r="B27" s="199"/>
      <c r="C27" s="93" t="s">
        <v>188</v>
      </c>
      <c r="D27" s="40"/>
      <c r="E27" s="40"/>
      <c r="F27" s="130"/>
      <c r="G27" s="21"/>
    </row>
    <row r="28" spans="1:7" ht="18" customHeight="1" x14ac:dyDescent="0.3">
      <c r="A28" s="40"/>
      <c r="B28" s="199"/>
      <c r="C28" s="93"/>
      <c r="D28" s="40"/>
      <c r="E28" s="40"/>
      <c r="F28" s="130"/>
      <c r="G28" s="21"/>
    </row>
    <row r="29" spans="1:7" s="215" customFormat="1" ht="18" customHeight="1" x14ac:dyDescent="0.3">
      <c r="A29" s="236"/>
      <c r="B29" s="362"/>
      <c r="C29" s="387" t="s">
        <v>189</v>
      </c>
      <c r="D29" s="236" t="s">
        <v>17</v>
      </c>
      <c r="E29" s="236">
        <v>10</v>
      </c>
      <c r="F29" s="130"/>
      <c r="G29" s="21"/>
    </row>
    <row r="30" spans="1:7" ht="18" customHeight="1" x14ac:dyDescent="0.3">
      <c r="A30" s="236"/>
      <c r="B30" s="362"/>
      <c r="C30" s="388"/>
      <c r="D30" s="236"/>
      <c r="E30" s="236"/>
      <c r="F30" s="130"/>
      <c r="G30" s="237"/>
    </row>
    <row r="31" spans="1:7" ht="18" customHeight="1" x14ac:dyDescent="0.3">
      <c r="A31" s="236"/>
      <c r="B31" s="362"/>
      <c r="C31" s="387" t="s">
        <v>190</v>
      </c>
      <c r="D31" s="236" t="s">
        <v>17</v>
      </c>
      <c r="E31" s="236">
        <v>10</v>
      </c>
      <c r="F31" s="130"/>
      <c r="G31" s="21"/>
    </row>
    <row r="32" spans="1:7" ht="18" customHeight="1" x14ac:dyDescent="0.3">
      <c r="A32" s="236"/>
      <c r="B32" s="362"/>
      <c r="C32" s="388"/>
      <c r="D32" s="236"/>
      <c r="E32" s="236"/>
      <c r="F32" s="130"/>
      <c r="G32" s="237"/>
    </row>
    <row r="33" spans="1:8" ht="18" customHeight="1" x14ac:dyDescent="0.3">
      <c r="A33" s="236"/>
      <c r="B33" s="362"/>
      <c r="C33" s="388" t="s">
        <v>191</v>
      </c>
      <c r="D33" s="236" t="s">
        <v>17</v>
      </c>
      <c r="E33" s="236">
        <v>3</v>
      </c>
      <c r="F33" s="130"/>
      <c r="G33" s="21"/>
    </row>
    <row r="34" spans="1:8" ht="18" customHeight="1" x14ac:dyDescent="0.3">
      <c r="A34" s="236"/>
      <c r="B34" s="362"/>
      <c r="C34" s="388"/>
      <c r="D34" s="236"/>
      <c r="E34" s="236"/>
      <c r="F34" s="130"/>
      <c r="G34" s="237"/>
    </row>
    <row r="35" spans="1:8" ht="18" customHeight="1" x14ac:dyDescent="0.2">
      <c r="A35" s="236"/>
      <c r="B35" s="385"/>
      <c r="C35" s="239" t="s">
        <v>130</v>
      </c>
      <c r="D35" s="236" t="s">
        <v>17</v>
      </c>
      <c r="E35" s="236">
        <v>10</v>
      </c>
      <c r="F35" s="130"/>
      <c r="G35" s="21"/>
    </row>
    <row r="36" spans="1:8" ht="18" customHeight="1" x14ac:dyDescent="0.2">
      <c r="A36" s="236"/>
      <c r="B36" s="385"/>
      <c r="C36" s="239"/>
      <c r="D36" s="236"/>
      <c r="E36" s="236"/>
      <c r="F36" s="130"/>
      <c r="G36" s="237"/>
    </row>
    <row r="37" spans="1:8" ht="18" customHeight="1" x14ac:dyDescent="0.2">
      <c r="A37" s="236" t="s">
        <v>579</v>
      </c>
      <c r="B37" s="385"/>
      <c r="C37" s="239" t="s">
        <v>580</v>
      </c>
      <c r="D37" s="236" t="s">
        <v>87</v>
      </c>
      <c r="E37" s="236"/>
      <c r="F37" s="130"/>
      <c r="G37" s="21"/>
    </row>
    <row r="38" spans="1:8" ht="18" customHeight="1" x14ac:dyDescent="0.2">
      <c r="A38" s="236"/>
      <c r="B38" s="385"/>
      <c r="C38" s="239"/>
      <c r="D38" s="236"/>
      <c r="E38" s="236"/>
      <c r="F38" s="130"/>
      <c r="G38" s="21"/>
    </row>
    <row r="39" spans="1:8" ht="18" customHeight="1" x14ac:dyDescent="0.2">
      <c r="A39" s="236" t="s">
        <v>524</v>
      </c>
      <c r="B39" s="385"/>
      <c r="C39" s="239" t="s">
        <v>196</v>
      </c>
      <c r="D39" s="236"/>
      <c r="E39" s="236"/>
      <c r="F39" s="130"/>
      <c r="G39" s="237"/>
    </row>
    <row r="40" spans="1:8" ht="18" customHeight="1" x14ac:dyDescent="0.2">
      <c r="A40" s="236"/>
      <c r="B40" s="385"/>
      <c r="C40" s="239" t="s">
        <v>110</v>
      </c>
      <c r="D40" s="236" t="s">
        <v>111</v>
      </c>
      <c r="E40" s="238">
        <f>200*0.15*3</f>
        <v>90</v>
      </c>
      <c r="F40" s="130"/>
      <c r="G40" s="21"/>
    </row>
    <row r="41" spans="1:8" ht="18" customHeight="1" x14ac:dyDescent="0.2">
      <c r="A41" s="236"/>
      <c r="B41" s="385"/>
      <c r="C41" s="239"/>
      <c r="D41" s="236"/>
      <c r="E41" s="236"/>
      <c r="F41" s="130"/>
      <c r="G41" s="237"/>
    </row>
    <row r="42" spans="1:8" ht="18" customHeight="1" x14ac:dyDescent="0.2">
      <c r="A42" s="236" t="s">
        <v>525</v>
      </c>
      <c r="B42" s="385"/>
      <c r="C42" s="239" t="s">
        <v>193</v>
      </c>
      <c r="D42" s="236" t="s">
        <v>194</v>
      </c>
      <c r="E42" s="238">
        <v>50</v>
      </c>
      <c r="F42" s="130"/>
      <c r="G42" s="21"/>
    </row>
    <row r="43" spans="1:8" ht="18" customHeight="1" x14ac:dyDescent="0.2">
      <c r="A43" s="236"/>
      <c r="B43" s="385"/>
      <c r="C43" s="239"/>
      <c r="D43" s="236"/>
      <c r="E43" s="236"/>
      <c r="F43" s="130"/>
      <c r="G43" s="237"/>
    </row>
    <row r="44" spans="1:8" ht="18" customHeight="1" x14ac:dyDescent="0.2">
      <c r="A44" s="236" t="s">
        <v>526</v>
      </c>
      <c r="B44" s="385"/>
      <c r="C44" s="240" t="s">
        <v>195</v>
      </c>
      <c r="D44" s="236"/>
      <c r="E44" s="236"/>
      <c r="F44" s="130"/>
      <c r="G44" s="237"/>
    </row>
    <row r="45" spans="1:8" ht="18" customHeight="1" x14ac:dyDescent="0.2">
      <c r="A45" s="236"/>
      <c r="B45" s="385"/>
      <c r="C45" s="239"/>
      <c r="D45" s="236"/>
      <c r="E45" s="236"/>
      <c r="F45" s="130"/>
      <c r="G45" s="237"/>
    </row>
    <row r="46" spans="1:8" ht="18" customHeight="1" x14ac:dyDescent="0.2">
      <c r="A46" s="236"/>
      <c r="B46" s="385"/>
      <c r="C46" s="239" t="s">
        <v>464</v>
      </c>
      <c r="D46" s="236" t="s">
        <v>38</v>
      </c>
      <c r="E46" s="238">
        <v>3.5</v>
      </c>
      <c r="F46" s="130"/>
      <c r="G46" s="21"/>
      <c r="H46" s="2">
        <v>15</v>
      </c>
    </row>
    <row r="47" spans="1:8" ht="18" customHeight="1" x14ac:dyDescent="0.2">
      <c r="A47" s="236"/>
      <c r="B47" s="385"/>
      <c r="C47" s="239"/>
      <c r="D47" s="236"/>
      <c r="E47" s="238"/>
      <c r="F47" s="130"/>
      <c r="G47" s="21"/>
    </row>
    <row r="48" spans="1:8" ht="18" customHeight="1" x14ac:dyDescent="0.2">
      <c r="A48" s="236" t="s">
        <v>719</v>
      </c>
      <c r="B48" s="385"/>
      <c r="C48" s="240" t="s">
        <v>663</v>
      </c>
      <c r="D48" s="236"/>
      <c r="E48" s="238"/>
      <c r="F48" s="130"/>
      <c r="G48" s="21"/>
    </row>
    <row r="49" spans="1:10" ht="18" customHeight="1" x14ac:dyDescent="0.2">
      <c r="A49" s="236"/>
      <c r="B49" s="385"/>
      <c r="C49" s="239"/>
      <c r="D49" s="236"/>
      <c r="E49" s="238"/>
      <c r="F49" s="130"/>
      <c r="G49" s="21"/>
    </row>
    <row r="50" spans="1:10" ht="18" customHeight="1" x14ac:dyDescent="0.2">
      <c r="A50" s="236"/>
      <c r="B50" s="385"/>
      <c r="C50" s="239" t="s">
        <v>667</v>
      </c>
      <c r="D50" s="236"/>
      <c r="E50" s="238"/>
      <c r="F50" s="130"/>
      <c r="G50" s="21"/>
    </row>
    <row r="51" spans="1:10" ht="18" customHeight="1" x14ac:dyDescent="0.2">
      <c r="A51" s="236"/>
      <c r="B51" s="385"/>
      <c r="C51" s="239" t="s">
        <v>720</v>
      </c>
      <c r="D51" s="236"/>
      <c r="E51" s="238"/>
      <c r="F51" s="130"/>
      <c r="G51" s="21"/>
    </row>
    <row r="52" spans="1:10" ht="18" customHeight="1" x14ac:dyDescent="0.2">
      <c r="A52" s="236"/>
      <c r="B52" s="385"/>
      <c r="C52" s="239" t="s">
        <v>664</v>
      </c>
      <c r="D52" s="236" t="s">
        <v>35</v>
      </c>
      <c r="E52" s="238">
        <v>50</v>
      </c>
      <c r="F52" s="130"/>
      <c r="G52" s="21"/>
    </row>
    <row r="53" spans="1:10" ht="18" customHeight="1" x14ac:dyDescent="0.2">
      <c r="A53" s="236"/>
      <c r="B53" s="385"/>
      <c r="C53" s="239"/>
      <c r="D53" s="236"/>
      <c r="E53" s="238"/>
      <c r="F53" s="130"/>
      <c r="G53" s="21"/>
    </row>
    <row r="54" spans="1:10" ht="18" customHeight="1" x14ac:dyDescent="0.2">
      <c r="A54" s="236"/>
      <c r="B54" s="385"/>
      <c r="C54" s="239" t="s">
        <v>665</v>
      </c>
      <c r="D54" s="236" t="s">
        <v>35</v>
      </c>
      <c r="E54" s="238">
        <v>50</v>
      </c>
      <c r="F54" s="130"/>
      <c r="G54" s="21"/>
    </row>
    <row r="55" spans="1:10" ht="18" customHeight="1" x14ac:dyDescent="0.2">
      <c r="A55" s="236"/>
      <c r="B55" s="385"/>
      <c r="C55" s="239"/>
      <c r="D55" s="236"/>
      <c r="E55" s="238"/>
      <c r="F55" s="130"/>
      <c r="G55" s="21"/>
    </row>
    <row r="56" spans="1:10" ht="18" customHeight="1" x14ac:dyDescent="0.2">
      <c r="A56" s="236"/>
      <c r="B56" s="385"/>
      <c r="C56" s="239" t="s">
        <v>666</v>
      </c>
      <c r="D56" s="236"/>
      <c r="E56" s="238"/>
      <c r="F56" s="130"/>
      <c r="G56" s="21"/>
    </row>
    <row r="57" spans="1:10" ht="18" customHeight="1" x14ac:dyDescent="0.2">
      <c r="A57" s="236"/>
      <c r="B57" s="385"/>
      <c r="C57" s="239" t="s">
        <v>664</v>
      </c>
      <c r="D57" s="236" t="s">
        <v>35</v>
      </c>
      <c r="E57" s="238"/>
      <c r="F57" s="130"/>
      <c r="G57" s="21" t="s">
        <v>60</v>
      </c>
    </row>
    <row r="58" spans="1:10" ht="18" customHeight="1" x14ac:dyDescent="0.2">
      <c r="A58" s="236"/>
      <c r="B58" s="385"/>
      <c r="C58" s="239" t="s">
        <v>668</v>
      </c>
      <c r="D58" s="236"/>
      <c r="E58" s="238"/>
      <c r="F58" s="130"/>
      <c r="G58" s="21"/>
    </row>
    <row r="59" spans="1:10" ht="18" customHeight="1" x14ac:dyDescent="0.2">
      <c r="A59" s="236"/>
      <c r="B59" s="385"/>
      <c r="C59" s="239" t="s">
        <v>669</v>
      </c>
      <c r="D59" s="236"/>
      <c r="E59" s="238"/>
      <c r="F59" s="130"/>
      <c r="G59" s="21"/>
    </row>
    <row r="60" spans="1:10" ht="18" customHeight="1" x14ac:dyDescent="0.2">
      <c r="A60" s="236"/>
      <c r="B60" s="385"/>
      <c r="C60" s="239" t="s">
        <v>670</v>
      </c>
      <c r="D60" s="236"/>
      <c r="E60" s="238"/>
      <c r="F60" s="238"/>
      <c r="G60" s="21"/>
    </row>
    <row r="61" spans="1:10" ht="18" customHeight="1" x14ac:dyDescent="0.2">
      <c r="A61" s="236"/>
      <c r="B61" s="385"/>
      <c r="C61" s="239" t="s">
        <v>671</v>
      </c>
      <c r="D61" s="236" t="s">
        <v>235</v>
      </c>
      <c r="E61" s="238">
        <v>150</v>
      </c>
      <c r="F61" s="238"/>
      <c r="G61" s="21"/>
      <c r="H61" s="2">
        <v>8</v>
      </c>
      <c r="I61" s="2" t="s">
        <v>689</v>
      </c>
      <c r="J61" s="2" t="s">
        <v>690</v>
      </c>
    </row>
    <row r="62" spans="1:10" ht="18" customHeight="1" x14ac:dyDescent="0.2">
      <c r="A62" s="454" t="s">
        <v>22</v>
      </c>
      <c r="B62" s="455"/>
      <c r="C62" s="456"/>
      <c r="D62" s="182"/>
      <c r="E62" s="182"/>
      <c r="F62" s="184"/>
      <c r="G62" s="46"/>
    </row>
    <row r="63" spans="1:10" ht="18" customHeight="1" x14ac:dyDescent="0.2">
      <c r="A63" s="461" t="s">
        <v>24</v>
      </c>
      <c r="B63" s="462"/>
      <c r="C63" s="463"/>
      <c r="D63" s="185"/>
      <c r="E63" s="185"/>
      <c r="F63" s="186"/>
      <c r="G63" s="63"/>
    </row>
    <row r="64" spans="1:10" ht="18" customHeight="1" x14ac:dyDescent="0.2">
      <c r="A64" s="236"/>
      <c r="B64" s="385"/>
      <c r="C64" s="239"/>
      <c r="D64" s="236"/>
      <c r="E64" s="238"/>
      <c r="F64" s="238"/>
      <c r="G64" s="21"/>
    </row>
    <row r="65" spans="1:7" ht="18" customHeight="1" x14ac:dyDescent="0.2">
      <c r="A65" s="236" t="s">
        <v>180</v>
      </c>
      <c r="B65" s="385"/>
      <c r="C65" s="240" t="s">
        <v>39</v>
      </c>
      <c r="D65" s="236"/>
      <c r="E65" s="236"/>
      <c r="F65" s="238"/>
      <c r="G65" s="237"/>
    </row>
    <row r="66" spans="1:7" ht="18" customHeight="1" x14ac:dyDescent="0.2">
      <c r="A66" s="236"/>
      <c r="B66" s="385"/>
      <c r="C66" s="239"/>
      <c r="D66" s="236"/>
      <c r="E66" s="236"/>
      <c r="F66" s="238"/>
      <c r="G66" s="237"/>
    </row>
    <row r="67" spans="1:7" ht="18" customHeight="1" x14ac:dyDescent="0.3">
      <c r="A67" s="236"/>
      <c r="B67" s="385"/>
      <c r="C67" s="239" t="s">
        <v>113</v>
      </c>
      <c r="D67" s="26" t="s">
        <v>161</v>
      </c>
      <c r="E67" s="236"/>
      <c r="F67" s="238"/>
      <c r="G67" s="21"/>
    </row>
    <row r="68" spans="1:7" ht="18" customHeight="1" x14ac:dyDescent="0.2">
      <c r="A68" s="236"/>
      <c r="B68" s="385"/>
      <c r="C68" s="241" t="s">
        <v>112</v>
      </c>
      <c r="D68" s="236"/>
      <c r="E68" s="236"/>
      <c r="F68" s="238"/>
      <c r="G68" s="237"/>
    </row>
    <row r="69" spans="1:7" ht="18" customHeight="1" x14ac:dyDescent="0.2">
      <c r="A69" s="236"/>
      <c r="B69" s="385"/>
      <c r="C69" s="239"/>
      <c r="D69" s="236"/>
      <c r="E69" s="236"/>
      <c r="F69" s="238"/>
      <c r="G69" s="237"/>
    </row>
    <row r="70" spans="1:7" ht="18" customHeight="1" x14ac:dyDescent="0.3">
      <c r="A70" s="236"/>
      <c r="B70" s="385"/>
      <c r="C70" s="239" t="s">
        <v>114</v>
      </c>
      <c r="D70" s="26" t="s">
        <v>161</v>
      </c>
      <c r="E70" s="236"/>
      <c r="F70" s="238"/>
      <c r="G70" s="21"/>
    </row>
    <row r="71" spans="1:7" ht="18" customHeight="1" x14ac:dyDescent="0.2">
      <c r="A71" s="236"/>
      <c r="B71" s="385"/>
      <c r="C71" s="241" t="s">
        <v>112</v>
      </c>
      <c r="D71" s="236"/>
      <c r="E71" s="236"/>
      <c r="F71" s="238"/>
      <c r="G71" s="237"/>
    </row>
    <row r="72" spans="1:7" ht="18" customHeight="1" x14ac:dyDescent="0.2">
      <c r="A72" s="236"/>
      <c r="B72" s="385"/>
      <c r="C72" s="241"/>
      <c r="D72" s="236"/>
      <c r="E72" s="236"/>
      <c r="F72" s="238"/>
      <c r="G72" s="237"/>
    </row>
    <row r="73" spans="1:7" ht="18" customHeight="1" x14ac:dyDescent="0.2">
      <c r="A73" s="236" t="s">
        <v>201</v>
      </c>
      <c r="B73" s="236"/>
      <c r="C73" s="247" t="s">
        <v>200</v>
      </c>
      <c r="D73" s="248"/>
      <c r="E73" s="236"/>
      <c r="F73" s="238"/>
      <c r="G73" s="237"/>
    </row>
    <row r="74" spans="1:7" ht="18" customHeight="1" x14ac:dyDescent="0.2">
      <c r="A74" s="248"/>
      <c r="B74" s="248"/>
      <c r="C74" s="248"/>
      <c r="D74" s="248"/>
      <c r="E74" s="236"/>
      <c r="F74" s="238"/>
      <c r="G74" s="237"/>
    </row>
    <row r="75" spans="1:7" ht="18" customHeight="1" x14ac:dyDescent="0.2">
      <c r="A75" s="248"/>
      <c r="B75" s="248"/>
      <c r="C75" s="248" t="s">
        <v>527</v>
      </c>
      <c r="D75" s="236" t="s">
        <v>26</v>
      </c>
      <c r="E75" s="236">
        <v>2</v>
      </c>
      <c r="F75" s="238"/>
      <c r="G75" s="21"/>
    </row>
    <row r="76" spans="1:7" ht="18" customHeight="1" x14ac:dyDescent="0.2">
      <c r="A76" s="236"/>
      <c r="B76" s="236"/>
      <c r="C76" s="239"/>
      <c r="D76" s="236"/>
      <c r="E76" s="236"/>
      <c r="F76" s="238"/>
      <c r="G76" s="237"/>
    </row>
    <row r="77" spans="1:7" ht="18" customHeight="1" x14ac:dyDescent="0.2">
      <c r="A77" s="236"/>
      <c r="B77" s="236"/>
      <c r="C77" s="248" t="s">
        <v>197</v>
      </c>
      <c r="D77" s="248"/>
      <c r="E77" s="236"/>
      <c r="F77" s="238"/>
      <c r="G77" s="237"/>
    </row>
    <row r="78" spans="1:7" ht="18" customHeight="1" x14ac:dyDescent="0.2">
      <c r="A78" s="236"/>
      <c r="B78" s="236"/>
      <c r="C78" s="241" t="s">
        <v>198</v>
      </c>
      <c r="D78" s="236" t="s">
        <v>26</v>
      </c>
      <c r="E78" s="236">
        <v>2</v>
      </c>
      <c r="F78" s="238"/>
      <c r="G78" s="21"/>
    </row>
    <row r="79" spans="1:7" ht="18" customHeight="1" x14ac:dyDescent="0.2">
      <c r="A79" s="236"/>
      <c r="B79" s="236"/>
      <c r="C79" s="248"/>
      <c r="D79" s="248"/>
      <c r="E79" s="236"/>
      <c r="F79" s="238"/>
      <c r="G79" s="237"/>
    </row>
    <row r="80" spans="1:7" ht="18" customHeight="1" x14ac:dyDescent="0.2">
      <c r="A80" s="236"/>
      <c r="B80" s="236"/>
      <c r="C80" s="248" t="s">
        <v>199</v>
      </c>
      <c r="D80" s="236" t="s">
        <v>26</v>
      </c>
      <c r="E80" s="236">
        <v>2</v>
      </c>
      <c r="F80" s="238"/>
      <c r="G80" s="21"/>
    </row>
    <row r="81" spans="1:8" ht="18" customHeight="1" x14ac:dyDescent="0.2">
      <c r="A81" s="236"/>
      <c r="B81" s="236"/>
      <c r="C81" s="239"/>
      <c r="D81" s="236"/>
      <c r="E81" s="236"/>
      <c r="F81" s="238"/>
      <c r="G81" s="237"/>
    </row>
    <row r="82" spans="1:8" ht="18" customHeight="1" x14ac:dyDescent="0.2">
      <c r="A82" s="236"/>
      <c r="B82" s="236"/>
      <c r="C82" s="239"/>
      <c r="D82" s="236"/>
      <c r="E82" s="236"/>
      <c r="F82" s="238"/>
      <c r="G82" s="237"/>
    </row>
    <row r="83" spans="1:8" ht="18" customHeight="1" x14ac:dyDescent="0.3">
      <c r="A83" s="360" t="s">
        <v>528</v>
      </c>
      <c r="B83" s="360"/>
      <c r="C83" s="335" t="s">
        <v>529</v>
      </c>
      <c r="D83" s="115" t="s">
        <v>235</v>
      </c>
      <c r="E83" s="238">
        <v>200</v>
      </c>
      <c r="F83" s="97"/>
      <c r="G83" s="21"/>
      <c r="H83" s="2">
        <v>8</v>
      </c>
    </row>
    <row r="84" spans="1:8" ht="18" customHeight="1" x14ac:dyDescent="0.2">
      <c r="A84" s="236"/>
      <c r="B84" s="236"/>
      <c r="C84" s="335" t="s">
        <v>530</v>
      </c>
      <c r="D84" s="236"/>
      <c r="E84" s="236"/>
      <c r="F84" s="238"/>
      <c r="G84" s="237"/>
    </row>
    <row r="85" spans="1:8" ht="18" customHeight="1" x14ac:dyDescent="0.2">
      <c r="A85" s="236"/>
      <c r="B85" s="385"/>
      <c r="C85" s="335"/>
      <c r="D85" s="236"/>
      <c r="E85" s="236"/>
      <c r="F85" s="238"/>
      <c r="G85" s="237"/>
    </row>
    <row r="86" spans="1:8" ht="18" customHeight="1" x14ac:dyDescent="0.2">
      <c r="A86" s="236"/>
      <c r="B86" s="385"/>
      <c r="C86" s="335"/>
      <c r="D86" s="236"/>
      <c r="E86" s="236"/>
      <c r="F86" s="238"/>
      <c r="G86" s="237"/>
    </row>
    <row r="87" spans="1:8" ht="18" customHeight="1" x14ac:dyDescent="0.2">
      <c r="A87" s="236"/>
      <c r="B87" s="385"/>
      <c r="C87" s="335"/>
      <c r="D87" s="236"/>
      <c r="E87" s="236"/>
      <c r="F87" s="238"/>
      <c r="G87" s="237"/>
    </row>
    <row r="88" spans="1:8" ht="18" customHeight="1" x14ac:dyDescent="0.2">
      <c r="A88" s="236"/>
      <c r="B88" s="385"/>
      <c r="C88" s="335"/>
      <c r="D88" s="236"/>
      <c r="E88" s="236"/>
      <c r="F88" s="238"/>
      <c r="G88" s="237"/>
    </row>
    <row r="89" spans="1:8" ht="18" customHeight="1" x14ac:dyDescent="0.2">
      <c r="A89" s="236"/>
      <c r="B89" s="385"/>
      <c r="C89" s="335"/>
      <c r="D89" s="236"/>
      <c r="E89" s="236"/>
      <c r="F89" s="238"/>
      <c r="G89" s="237"/>
    </row>
    <row r="90" spans="1:8" ht="18" customHeight="1" x14ac:dyDescent="0.2">
      <c r="A90" s="236"/>
      <c r="B90" s="385"/>
      <c r="C90" s="335"/>
      <c r="D90" s="236"/>
      <c r="E90" s="236"/>
      <c r="F90" s="238"/>
      <c r="G90" s="237"/>
    </row>
    <row r="91" spans="1:8" ht="18" customHeight="1" x14ac:dyDescent="0.2">
      <c r="A91" s="236"/>
      <c r="B91" s="385"/>
      <c r="C91" s="335"/>
      <c r="D91" s="236"/>
      <c r="E91" s="236"/>
      <c r="F91" s="238"/>
      <c r="G91" s="237"/>
    </row>
    <row r="92" spans="1:8" ht="18" customHeight="1" x14ac:dyDescent="0.2">
      <c r="A92" s="236"/>
      <c r="B92" s="385"/>
      <c r="C92" s="335"/>
      <c r="D92" s="236"/>
      <c r="E92" s="236"/>
      <c r="F92" s="238"/>
      <c r="G92" s="237"/>
    </row>
    <row r="93" spans="1:8" ht="18" customHeight="1" x14ac:dyDescent="0.2">
      <c r="A93" s="236"/>
      <c r="B93" s="385"/>
      <c r="C93" s="335"/>
      <c r="D93" s="236"/>
      <c r="E93" s="236"/>
      <c r="F93" s="238"/>
      <c r="G93" s="237"/>
    </row>
    <row r="94" spans="1:8" ht="18" customHeight="1" x14ac:dyDescent="0.2">
      <c r="A94" s="236"/>
      <c r="B94" s="385"/>
      <c r="C94" s="335"/>
      <c r="D94" s="236"/>
      <c r="E94" s="236"/>
      <c r="F94" s="238"/>
      <c r="G94" s="237"/>
    </row>
    <row r="95" spans="1:8" ht="18" customHeight="1" x14ac:dyDescent="0.2">
      <c r="A95" s="236"/>
      <c r="B95" s="385"/>
      <c r="C95" s="335"/>
      <c r="D95" s="236"/>
      <c r="E95" s="236"/>
      <c r="F95" s="238"/>
      <c r="G95" s="237"/>
    </row>
    <row r="96" spans="1:8" ht="18" customHeight="1" x14ac:dyDescent="0.2">
      <c r="A96" s="236"/>
      <c r="B96" s="385"/>
      <c r="C96" s="335"/>
      <c r="D96" s="236"/>
      <c r="E96" s="236"/>
      <c r="F96" s="238"/>
      <c r="G96" s="237"/>
    </row>
    <row r="97" spans="1:7" ht="18" customHeight="1" x14ac:dyDescent="0.2">
      <c r="A97" s="236"/>
      <c r="B97" s="385"/>
      <c r="C97" s="335"/>
      <c r="D97" s="236"/>
      <c r="E97" s="236"/>
      <c r="F97" s="238"/>
      <c r="G97" s="237"/>
    </row>
    <row r="98" spans="1:7" ht="18" customHeight="1" x14ac:dyDescent="0.2">
      <c r="A98" s="236"/>
      <c r="B98" s="385"/>
      <c r="C98" s="335"/>
      <c r="D98" s="236"/>
      <c r="E98" s="236"/>
      <c r="F98" s="238"/>
      <c r="G98" s="237"/>
    </row>
    <row r="99" spans="1:7" ht="18" customHeight="1" x14ac:dyDescent="0.2">
      <c r="A99" s="236"/>
      <c r="B99" s="385"/>
      <c r="C99" s="335"/>
      <c r="D99" s="236"/>
      <c r="E99" s="236"/>
      <c r="F99" s="238"/>
      <c r="G99" s="237"/>
    </row>
    <row r="100" spans="1:7" ht="18" customHeight="1" x14ac:dyDescent="0.2">
      <c r="A100" s="236"/>
      <c r="B100" s="385"/>
      <c r="C100" s="335"/>
      <c r="D100" s="236"/>
      <c r="E100" s="236"/>
      <c r="F100" s="238"/>
      <c r="G100" s="237"/>
    </row>
    <row r="101" spans="1:7" ht="18" customHeight="1" x14ac:dyDescent="0.2">
      <c r="A101" s="236"/>
      <c r="B101" s="385"/>
      <c r="C101" s="335"/>
      <c r="D101" s="236"/>
      <c r="E101" s="236"/>
      <c r="F101" s="238"/>
      <c r="G101" s="237"/>
    </row>
    <row r="102" spans="1:7" ht="18" customHeight="1" x14ac:dyDescent="0.2">
      <c r="A102" s="236"/>
      <c r="B102" s="385"/>
      <c r="C102" s="335"/>
      <c r="D102" s="236"/>
      <c r="E102" s="236"/>
      <c r="F102" s="238"/>
      <c r="G102" s="237"/>
    </row>
    <row r="103" spans="1:7" ht="18" customHeight="1" x14ac:dyDescent="0.2">
      <c r="A103" s="236"/>
      <c r="B103" s="385"/>
      <c r="C103" s="335"/>
      <c r="D103" s="236"/>
      <c r="E103" s="236"/>
      <c r="F103" s="238"/>
      <c r="G103" s="237"/>
    </row>
    <row r="104" spans="1:7" ht="18" customHeight="1" x14ac:dyDescent="0.2">
      <c r="A104" s="236"/>
      <c r="B104" s="385"/>
      <c r="C104" s="335"/>
      <c r="D104" s="236"/>
      <c r="E104" s="236"/>
      <c r="F104" s="238"/>
      <c r="G104" s="237"/>
    </row>
    <row r="105" spans="1:7" ht="18" customHeight="1" x14ac:dyDescent="0.2">
      <c r="A105" s="236"/>
      <c r="B105" s="385"/>
      <c r="C105" s="335"/>
      <c r="D105" s="236"/>
      <c r="E105" s="236"/>
      <c r="F105" s="238"/>
      <c r="G105" s="237"/>
    </row>
    <row r="106" spans="1:7" ht="18" customHeight="1" x14ac:dyDescent="0.2">
      <c r="A106" s="236"/>
      <c r="B106" s="385"/>
      <c r="C106" s="335"/>
      <c r="D106" s="236"/>
      <c r="E106" s="236"/>
      <c r="F106" s="238"/>
      <c r="G106" s="237"/>
    </row>
    <row r="107" spans="1:7" ht="18" customHeight="1" x14ac:dyDescent="0.2">
      <c r="A107" s="236"/>
      <c r="B107" s="385"/>
      <c r="C107" s="335"/>
      <c r="D107" s="236"/>
      <c r="E107" s="236"/>
      <c r="F107" s="238"/>
      <c r="G107" s="237"/>
    </row>
    <row r="108" spans="1:7" ht="18" customHeight="1" x14ac:dyDescent="0.2">
      <c r="A108" s="236"/>
      <c r="B108" s="385"/>
      <c r="C108" s="335"/>
      <c r="D108" s="236"/>
      <c r="E108" s="236"/>
      <c r="F108" s="238"/>
      <c r="G108" s="237"/>
    </row>
    <row r="109" spans="1:7" ht="18" customHeight="1" x14ac:dyDescent="0.2">
      <c r="A109" s="236"/>
      <c r="B109" s="385"/>
      <c r="C109" s="335"/>
      <c r="D109" s="236"/>
      <c r="E109" s="236"/>
      <c r="F109" s="238"/>
      <c r="G109" s="237"/>
    </row>
    <row r="110" spans="1:7" ht="18" customHeight="1" x14ac:dyDescent="0.2">
      <c r="A110" s="236"/>
      <c r="B110" s="385"/>
      <c r="C110" s="335"/>
      <c r="D110" s="236"/>
      <c r="E110" s="236"/>
      <c r="F110" s="238"/>
      <c r="G110" s="237"/>
    </row>
    <row r="111" spans="1:7" ht="18" customHeight="1" x14ac:dyDescent="0.2">
      <c r="A111" s="236"/>
      <c r="B111" s="385"/>
      <c r="C111" s="335"/>
      <c r="D111" s="236"/>
      <c r="E111" s="236"/>
      <c r="F111" s="238"/>
      <c r="G111" s="237"/>
    </row>
    <row r="112" spans="1:7" ht="18" customHeight="1" x14ac:dyDescent="0.2">
      <c r="A112" s="236"/>
      <c r="B112" s="385"/>
      <c r="C112" s="335"/>
      <c r="D112" s="236"/>
      <c r="E112" s="236"/>
      <c r="F112" s="238"/>
      <c r="G112" s="237"/>
    </row>
    <row r="113" spans="1:7" ht="18" customHeight="1" x14ac:dyDescent="0.2">
      <c r="A113" s="236"/>
      <c r="B113" s="385"/>
      <c r="C113" s="335"/>
      <c r="D113" s="236"/>
      <c r="E113" s="236"/>
      <c r="F113" s="238"/>
      <c r="G113" s="237"/>
    </row>
    <row r="114" spans="1:7" ht="18" customHeight="1" x14ac:dyDescent="0.2">
      <c r="A114" s="236"/>
      <c r="B114" s="385"/>
      <c r="C114" s="335"/>
      <c r="D114" s="236"/>
      <c r="E114" s="236"/>
      <c r="F114" s="238"/>
      <c r="G114" s="237"/>
    </row>
    <row r="115" spans="1:7" ht="18" customHeight="1" x14ac:dyDescent="0.2">
      <c r="A115" s="236"/>
      <c r="B115" s="385"/>
      <c r="C115" s="335"/>
      <c r="D115" s="236"/>
      <c r="E115" s="236"/>
      <c r="F115" s="238"/>
      <c r="G115" s="237"/>
    </row>
    <row r="116" spans="1:7" ht="18" customHeight="1" x14ac:dyDescent="0.2">
      <c r="A116" s="236"/>
      <c r="B116" s="385"/>
      <c r="C116" s="335"/>
      <c r="D116" s="236"/>
      <c r="E116" s="236"/>
      <c r="F116" s="238"/>
      <c r="G116" s="237"/>
    </row>
    <row r="117" spans="1:7" ht="18" customHeight="1" x14ac:dyDescent="0.2">
      <c r="A117" s="236"/>
      <c r="B117" s="385"/>
      <c r="C117" s="335"/>
      <c r="D117" s="236"/>
      <c r="E117" s="236"/>
      <c r="F117" s="238"/>
      <c r="G117" s="237"/>
    </row>
    <row r="118" spans="1:7" ht="18" customHeight="1" x14ac:dyDescent="0.2">
      <c r="A118" s="236"/>
      <c r="B118" s="385"/>
      <c r="C118" s="335"/>
      <c r="D118" s="236"/>
      <c r="E118" s="236"/>
      <c r="F118" s="238"/>
      <c r="G118" s="237"/>
    </row>
    <row r="119" spans="1:7" ht="18" customHeight="1" x14ac:dyDescent="0.2">
      <c r="A119" s="236"/>
      <c r="B119" s="385"/>
      <c r="C119" s="241"/>
      <c r="D119" s="236"/>
      <c r="E119" s="236"/>
      <c r="F119" s="238"/>
      <c r="G119" s="237"/>
    </row>
    <row r="120" spans="1:7" ht="18" customHeight="1" x14ac:dyDescent="0.2">
      <c r="A120" s="242"/>
      <c r="B120" s="386"/>
      <c r="C120" s="243"/>
      <c r="D120" s="236"/>
      <c r="E120" s="242"/>
      <c r="F120" s="244"/>
      <c r="G120" s="237"/>
    </row>
    <row r="121" spans="1:7" ht="20.100000000000001" customHeight="1" x14ac:dyDescent="0.2">
      <c r="A121" s="454" t="s">
        <v>14</v>
      </c>
      <c r="B121" s="455"/>
      <c r="C121" s="456"/>
      <c r="D121" s="182"/>
      <c r="E121" s="182"/>
      <c r="F121" s="184"/>
      <c r="G121" s="245"/>
    </row>
    <row r="162" spans="5:5" x14ac:dyDescent="0.2">
      <c r="E162" s="9"/>
    </row>
  </sheetData>
  <mergeCells count="3">
    <mergeCell ref="A121:C121"/>
    <mergeCell ref="A62:C62"/>
    <mergeCell ref="A63:C63"/>
  </mergeCells>
  <pageMargins left="0.7" right="0.7" top="0.75" bottom="0.75" header="0.3" footer="0.3"/>
  <pageSetup paperSize="9" scale="61" firstPageNumber="81" fitToHeight="0" orientation="portrait" useFirstPageNumber="1" r:id="rId1"/>
  <headerFooter alignWithMargins="0">
    <oddFooter>&amp;C&amp;P</oddFooter>
  </headerFooter>
  <rowBreaks count="1" manualBreakCount="1">
    <brk id="62" max="6"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theme="3" tint="0.39997558519241921"/>
    <pageSetUpPr fitToPage="1"/>
  </sheetPr>
  <dimension ref="A1:I101"/>
  <sheetViews>
    <sheetView view="pageBreakPreview" topLeftCell="A28" zoomScale="90" zoomScaleSheetLayoutView="90" workbookViewId="0">
      <selection activeCell="A37" sqref="A37:XFD42"/>
    </sheetView>
  </sheetViews>
  <sheetFormatPr defaultColWidth="9.140625" defaultRowHeight="12" x14ac:dyDescent="0.2"/>
  <cols>
    <col min="1" max="2" width="7.7109375" style="2" customWidth="1"/>
    <col min="3" max="3" width="75.7109375" style="2" customWidth="1"/>
    <col min="4" max="4" width="8.7109375" style="3" customWidth="1"/>
    <col min="5" max="5" width="10.7109375" style="3" customWidth="1"/>
    <col min="6" max="6" width="15.7109375" style="5" customWidth="1"/>
    <col min="7" max="7" width="13.5703125" style="8" bestFit="1" customWidth="1"/>
    <col min="8" max="16384" width="9.140625" style="2"/>
  </cols>
  <sheetData>
    <row r="1" spans="1:9" s="1" customFormat="1" ht="20.100000000000001" customHeight="1" x14ac:dyDescent="0.2">
      <c r="A1" s="171" t="s">
        <v>0</v>
      </c>
      <c r="B1" s="171" t="s">
        <v>657</v>
      </c>
      <c r="C1" s="172" t="s">
        <v>1</v>
      </c>
      <c r="D1" s="173" t="s">
        <v>2</v>
      </c>
      <c r="E1" s="173" t="s">
        <v>9</v>
      </c>
      <c r="F1" s="174" t="s">
        <v>3</v>
      </c>
      <c r="G1" s="175" t="s">
        <v>68</v>
      </c>
    </row>
    <row r="2" spans="1:9" s="1" customFormat="1" ht="20.100000000000001" customHeight="1" x14ac:dyDescent="0.2">
      <c r="A2" s="220"/>
      <c r="B2" s="220"/>
      <c r="C2" s="221"/>
      <c r="D2" s="222"/>
      <c r="E2" s="222"/>
      <c r="F2" s="223"/>
      <c r="G2" s="224"/>
    </row>
    <row r="3" spans="1:9" s="1" customFormat="1" ht="20.100000000000001" customHeight="1" x14ac:dyDescent="0.3">
      <c r="A3" s="176"/>
      <c r="B3" s="176"/>
      <c r="C3" s="177"/>
      <c r="D3" s="177"/>
      <c r="E3" s="177"/>
      <c r="F3" s="178"/>
      <c r="G3" s="179"/>
    </row>
    <row r="4" spans="1:9" ht="20.100000000000001" customHeight="1" x14ac:dyDescent="0.2">
      <c r="A4" s="54"/>
      <c r="B4" s="367"/>
      <c r="C4" s="148"/>
      <c r="D4" s="15"/>
      <c r="E4" s="15"/>
      <c r="F4" s="16"/>
      <c r="G4" s="17"/>
    </row>
    <row r="5" spans="1:9" ht="20.100000000000001" customHeight="1" x14ac:dyDescent="0.2">
      <c r="A5" s="55">
        <v>1700</v>
      </c>
      <c r="B5" s="141"/>
      <c r="C5" s="56" t="s">
        <v>209</v>
      </c>
      <c r="D5" s="40"/>
      <c r="E5" s="40"/>
      <c r="F5" s="48"/>
      <c r="G5" s="21"/>
    </row>
    <row r="6" spans="1:9" ht="20.100000000000001" customHeight="1" x14ac:dyDescent="0.2">
      <c r="A6" s="40"/>
      <c r="B6" s="142"/>
      <c r="C6" s="47"/>
      <c r="D6" s="40"/>
      <c r="E6" s="40"/>
      <c r="F6" s="48"/>
      <c r="G6" s="21"/>
    </row>
    <row r="7" spans="1:9" ht="20.100000000000001" customHeight="1" x14ac:dyDescent="0.3">
      <c r="A7" s="26" t="s">
        <v>202</v>
      </c>
      <c r="B7" s="145"/>
      <c r="C7" s="91" t="s">
        <v>203</v>
      </c>
      <c r="D7" s="40"/>
      <c r="E7" s="40"/>
      <c r="F7" s="48"/>
      <c r="G7" s="21"/>
    </row>
    <row r="8" spans="1:9" ht="20.100000000000001" customHeight="1" x14ac:dyDescent="0.3">
      <c r="A8" s="39"/>
      <c r="B8" s="143"/>
      <c r="C8" s="94"/>
      <c r="D8" s="40"/>
      <c r="E8" s="40"/>
      <c r="F8" s="48"/>
      <c r="G8" s="21"/>
    </row>
    <row r="9" spans="1:9" ht="20.100000000000001" customHeight="1" x14ac:dyDescent="0.3">
      <c r="A9" s="26"/>
      <c r="B9" s="202"/>
      <c r="C9" s="94" t="s">
        <v>204</v>
      </c>
      <c r="D9" s="40"/>
      <c r="E9" s="40"/>
      <c r="F9" s="48"/>
      <c r="G9" s="21"/>
    </row>
    <row r="10" spans="1:9" ht="20.100000000000001" customHeight="1" x14ac:dyDescent="0.3">
      <c r="A10" s="26"/>
      <c r="B10" s="202"/>
      <c r="C10" s="94"/>
      <c r="D10" s="40"/>
      <c r="E10" s="40"/>
      <c r="F10" s="48"/>
      <c r="G10" s="21"/>
    </row>
    <row r="11" spans="1:9" ht="20.100000000000001" customHeight="1" x14ac:dyDescent="0.3">
      <c r="A11" s="249"/>
      <c r="B11" s="363"/>
      <c r="C11" s="387" t="s">
        <v>205</v>
      </c>
      <c r="D11" s="423" t="s">
        <v>736</v>
      </c>
      <c r="E11" s="250">
        <f>2000*10.5</f>
        <v>21000</v>
      </c>
      <c r="F11" s="238"/>
      <c r="G11" s="21"/>
      <c r="H11" s="2">
        <v>5600</v>
      </c>
      <c r="I11" s="2">
        <v>1750</v>
      </c>
    </row>
    <row r="12" spans="1:9" ht="20.100000000000001" customHeight="1" x14ac:dyDescent="0.3">
      <c r="A12" s="249"/>
      <c r="B12" s="363"/>
      <c r="C12" s="387"/>
      <c r="D12" s="422"/>
      <c r="E12" s="236"/>
      <c r="F12" s="238"/>
      <c r="G12" s="237"/>
    </row>
    <row r="13" spans="1:9" ht="20.100000000000001" customHeight="1" x14ac:dyDescent="0.3">
      <c r="A13" s="249"/>
      <c r="B13" s="363"/>
      <c r="C13" s="387" t="s">
        <v>206</v>
      </c>
      <c r="D13" s="249" t="s">
        <v>210</v>
      </c>
      <c r="E13" s="250">
        <v>0.5</v>
      </c>
      <c r="F13" s="238"/>
      <c r="G13" s="21"/>
    </row>
    <row r="14" spans="1:9" ht="20.100000000000001" customHeight="1" x14ac:dyDescent="0.3">
      <c r="A14" s="249"/>
      <c r="B14" s="363"/>
      <c r="C14" s="387"/>
      <c r="D14" s="249"/>
      <c r="E14" s="236"/>
      <c r="F14" s="238"/>
      <c r="G14" s="237"/>
    </row>
    <row r="15" spans="1:9" ht="20.100000000000001" customHeight="1" x14ac:dyDescent="0.3">
      <c r="A15" s="249"/>
      <c r="B15" s="363"/>
      <c r="C15" s="387" t="s">
        <v>213</v>
      </c>
      <c r="D15" s="249" t="s">
        <v>210</v>
      </c>
      <c r="E15" s="250"/>
      <c r="F15" s="238"/>
      <c r="G15" s="21" t="s">
        <v>60</v>
      </c>
    </row>
    <row r="16" spans="1:9" ht="20.100000000000001" customHeight="1" x14ac:dyDescent="0.3">
      <c r="A16" s="249"/>
      <c r="B16" s="364"/>
      <c r="C16" s="388"/>
      <c r="D16" s="249"/>
      <c r="E16" s="236"/>
      <c r="F16" s="238"/>
      <c r="G16" s="237"/>
    </row>
    <row r="17" spans="1:7" ht="20.100000000000001" customHeight="1" x14ac:dyDescent="0.3">
      <c r="A17" s="249" t="s">
        <v>630</v>
      </c>
      <c r="B17" s="364"/>
      <c r="C17" s="389" t="s">
        <v>212</v>
      </c>
      <c r="D17" s="249"/>
      <c r="E17" s="236"/>
      <c r="F17" s="130"/>
      <c r="G17" s="237"/>
    </row>
    <row r="18" spans="1:7" ht="20.100000000000001" customHeight="1" x14ac:dyDescent="0.3">
      <c r="A18" s="249"/>
      <c r="B18" s="364"/>
      <c r="C18" s="388"/>
      <c r="D18" s="249"/>
      <c r="E18" s="236"/>
      <c r="F18" s="130"/>
      <c r="G18" s="237"/>
    </row>
    <row r="19" spans="1:7" s="215" customFormat="1" ht="20.100000000000001" customHeight="1" x14ac:dyDescent="0.3">
      <c r="A19" s="249"/>
      <c r="B19" s="363"/>
      <c r="C19" s="388" t="s">
        <v>207</v>
      </c>
      <c r="D19" s="249" t="s">
        <v>17</v>
      </c>
      <c r="E19" s="251">
        <v>3</v>
      </c>
      <c r="F19" s="130"/>
      <c r="G19" s="21"/>
    </row>
    <row r="20" spans="1:7" s="215" customFormat="1" ht="20.100000000000001" customHeight="1" x14ac:dyDescent="0.3">
      <c r="A20" s="249"/>
      <c r="B20" s="363"/>
      <c r="C20" s="388"/>
      <c r="D20" s="249"/>
      <c r="E20" s="236"/>
      <c r="F20" s="130"/>
      <c r="G20" s="237"/>
    </row>
    <row r="21" spans="1:7" s="215" customFormat="1" ht="20.100000000000001" customHeight="1" x14ac:dyDescent="0.3">
      <c r="A21" s="249"/>
      <c r="B21" s="363"/>
      <c r="C21" s="388" t="s">
        <v>208</v>
      </c>
      <c r="D21" s="249" t="s">
        <v>17</v>
      </c>
      <c r="E21" s="251">
        <v>3</v>
      </c>
      <c r="F21" s="130"/>
      <c r="G21" s="21"/>
    </row>
    <row r="22" spans="1:7" s="215" customFormat="1" ht="20.100000000000001" customHeight="1" x14ac:dyDescent="0.3">
      <c r="A22" s="249"/>
      <c r="B22" s="364"/>
      <c r="C22" s="388"/>
      <c r="D22" s="249"/>
      <c r="E22" s="236"/>
      <c r="F22" s="238"/>
      <c r="G22" s="237"/>
    </row>
    <row r="23" spans="1:7" ht="20.100000000000001" customHeight="1" x14ac:dyDescent="0.2">
      <c r="A23" s="40" t="s">
        <v>631</v>
      </c>
      <c r="B23" s="142"/>
      <c r="C23" s="47" t="s">
        <v>493</v>
      </c>
      <c r="D23" s="40"/>
      <c r="E23" s="40"/>
      <c r="F23" s="48"/>
      <c r="G23" s="21"/>
    </row>
    <row r="24" spans="1:7" ht="20.100000000000001" customHeight="1" x14ac:dyDescent="0.2">
      <c r="A24" s="40"/>
      <c r="B24" s="142"/>
      <c r="C24" s="47"/>
      <c r="D24" s="40"/>
      <c r="E24" s="40"/>
      <c r="F24" s="48"/>
      <c r="G24" s="21"/>
    </row>
    <row r="25" spans="1:7" ht="20.100000000000001" customHeight="1" x14ac:dyDescent="0.2">
      <c r="A25" s="40"/>
      <c r="B25" s="142" t="s">
        <v>657</v>
      </c>
      <c r="C25" s="47" t="s">
        <v>448</v>
      </c>
      <c r="D25" s="40"/>
      <c r="E25" s="40"/>
      <c r="F25" s="48"/>
      <c r="G25" s="21"/>
    </row>
    <row r="26" spans="1:7" ht="20.100000000000001" customHeight="1" x14ac:dyDescent="0.2">
      <c r="A26" s="40"/>
      <c r="B26" s="142"/>
      <c r="C26" s="47" t="s">
        <v>449</v>
      </c>
      <c r="D26" s="40" t="s">
        <v>111</v>
      </c>
      <c r="E26" s="40"/>
      <c r="F26" s="48"/>
      <c r="G26" s="21" t="s">
        <v>414</v>
      </c>
    </row>
    <row r="27" spans="1:7" ht="20.100000000000001" customHeight="1" x14ac:dyDescent="0.2">
      <c r="A27" s="40"/>
      <c r="B27" s="142"/>
      <c r="C27" s="47"/>
      <c r="D27" s="40"/>
      <c r="E27" s="40"/>
      <c r="F27" s="48"/>
      <c r="G27" s="21"/>
    </row>
    <row r="28" spans="1:7" ht="20.100000000000001" customHeight="1" x14ac:dyDescent="0.2">
      <c r="A28" s="40"/>
      <c r="B28" s="142"/>
      <c r="C28" s="47" t="s">
        <v>450</v>
      </c>
      <c r="D28" s="40" t="s">
        <v>111</v>
      </c>
      <c r="E28" s="40"/>
      <c r="F28" s="48"/>
      <c r="G28" s="21" t="s">
        <v>414</v>
      </c>
    </row>
    <row r="29" spans="1:7" ht="20.100000000000001" customHeight="1" x14ac:dyDescent="0.2">
      <c r="A29" s="40"/>
      <c r="B29" s="142"/>
      <c r="C29" s="47"/>
      <c r="D29" s="40"/>
      <c r="E29" s="40"/>
      <c r="F29" s="48"/>
      <c r="G29" s="21"/>
    </row>
    <row r="30" spans="1:7" ht="20.100000000000001" customHeight="1" x14ac:dyDescent="0.2">
      <c r="A30" s="40"/>
      <c r="B30" s="142"/>
      <c r="C30" s="47" t="s">
        <v>581</v>
      </c>
      <c r="D30" s="40" t="s">
        <v>111</v>
      </c>
      <c r="E30" s="40"/>
      <c r="F30" s="48"/>
      <c r="G30" s="21" t="s">
        <v>414</v>
      </c>
    </row>
    <row r="31" spans="1:7" ht="20.100000000000001" customHeight="1" x14ac:dyDescent="0.2">
      <c r="A31" s="40"/>
      <c r="B31" s="142"/>
      <c r="C31" s="47"/>
      <c r="D31" s="40"/>
      <c r="E31" s="40"/>
      <c r="F31" s="48"/>
      <c r="G31" s="21"/>
    </row>
    <row r="32" spans="1:7" ht="20.100000000000001" customHeight="1" x14ac:dyDescent="0.2">
      <c r="A32" s="40"/>
      <c r="B32" s="142"/>
      <c r="C32" s="47" t="s">
        <v>451</v>
      </c>
      <c r="D32" s="40" t="s">
        <v>111</v>
      </c>
      <c r="E32" s="40"/>
      <c r="F32" s="48"/>
      <c r="G32" s="21" t="s">
        <v>414</v>
      </c>
    </row>
    <row r="33" spans="1:7" ht="20.100000000000001" customHeight="1" x14ac:dyDescent="0.2">
      <c r="A33" s="40"/>
      <c r="B33" s="142"/>
      <c r="C33" s="47"/>
      <c r="D33" s="40"/>
      <c r="E33" s="40"/>
      <c r="F33" s="48"/>
      <c r="G33" s="21"/>
    </row>
    <row r="34" spans="1:7" ht="20.100000000000001" customHeight="1" x14ac:dyDescent="0.2">
      <c r="A34" s="358"/>
      <c r="B34" s="142"/>
      <c r="C34" s="47"/>
      <c r="D34" s="358"/>
      <c r="E34" s="358"/>
      <c r="F34" s="48"/>
      <c r="G34" s="21"/>
    </row>
    <row r="35" spans="1:7" ht="20.100000000000001" customHeight="1" x14ac:dyDescent="0.2">
      <c r="A35" s="358"/>
      <c r="B35" s="142"/>
      <c r="C35" s="47"/>
      <c r="D35" s="358"/>
      <c r="E35" s="358"/>
      <c r="F35" s="48"/>
      <c r="G35" s="21"/>
    </row>
    <row r="36" spans="1:7" ht="20.100000000000001" customHeight="1" x14ac:dyDescent="0.2">
      <c r="A36" s="358"/>
      <c r="B36" s="142"/>
      <c r="C36" s="47"/>
      <c r="D36" s="358"/>
      <c r="E36" s="358"/>
      <c r="F36" s="48"/>
      <c r="G36" s="21"/>
    </row>
    <row r="37" spans="1:7" ht="20.100000000000001" customHeight="1" x14ac:dyDescent="0.2">
      <c r="A37" s="439"/>
      <c r="B37" s="142"/>
      <c r="C37" s="47"/>
      <c r="D37" s="439"/>
      <c r="E37" s="439"/>
      <c r="F37" s="48"/>
      <c r="G37" s="21"/>
    </row>
    <row r="38" spans="1:7" ht="20.100000000000001" customHeight="1" x14ac:dyDescent="0.2">
      <c r="A38" s="439"/>
      <c r="B38" s="142"/>
      <c r="C38" s="47"/>
      <c r="D38" s="439"/>
      <c r="E38" s="439"/>
      <c r="F38" s="48"/>
      <c r="G38" s="21"/>
    </row>
    <row r="39" spans="1:7" ht="20.100000000000001" customHeight="1" x14ac:dyDescent="0.2">
      <c r="A39" s="439"/>
      <c r="B39" s="142"/>
      <c r="C39" s="47"/>
      <c r="D39" s="439"/>
      <c r="E39" s="439"/>
      <c r="F39" s="48"/>
      <c r="G39" s="21"/>
    </row>
    <row r="40" spans="1:7" ht="20.100000000000001" customHeight="1" x14ac:dyDescent="0.2">
      <c r="A40" s="439"/>
      <c r="B40" s="142"/>
      <c r="C40" s="47"/>
      <c r="D40" s="439"/>
      <c r="E40" s="439"/>
      <c r="F40" s="48"/>
      <c r="G40" s="21"/>
    </row>
    <row r="41" spans="1:7" ht="20.100000000000001" customHeight="1" x14ac:dyDescent="0.2">
      <c r="A41" s="439"/>
      <c r="B41" s="142"/>
      <c r="C41" s="47"/>
      <c r="D41" s="439"/>
      <c r="E41" s="439"/>
      <c r="F41" s="48"/>
      <c r="G41" s="21"/>
    </row>
    <row r="42" spans="1:7" ht="20.100000000000001" customHeight="1" x14ac:dyDescent="0.2">
      <c r="A42" s="439"/>
      <c r="B42" s="142"/>
      <c r="C42" s="47"/>
      <c r="D42" s="439"/>
      <c r="E42" s="439"/>
      <c r="F42" s="48"/>
      <c r="G42" s="21"/>
    </row>
    <row r="43" spans="1:7" ht="20.100000000000001" customHeight="1" x14ac:dyDescent="0.2">
      <c r="A43" s="358"/>
      <c r="B43" s="142"/>
      <c r="C43" s="47"/>
      <c r="D43" s="358"/>
      <c r="E43" s="358"/>
      <c r="F43" s="48"/>
      <c r="G43" s="21"/>
    </row>
    <row r="44" spans="1:7" ht="20.100000000000001" customHeight="1" x14ac:dyDescent="0.2">
      <c r="A44" s="358"/>
      <c r="B44" s="142"/>
      <c r="C44" s="47"/>
      <c r="D44" s="358"/>
      <c r="E44" s="358"/>
      <c r="F44" s="48"/>
      <c r="G44" s="21"/>
    </row>
    <row r="45" spans="1:7" ht="20.100000000000001" customHeight="1" x14ac:dyDescent="0.2">
      <c r="A45" s="358"/>
      <c r="B45" s="142"/>
      <c r="C45" s="47"/>
      <c r="D45" s="358"/>
      <c r="E45" s="358"/>
      <c r="F45" s="48"/>
      <c r="G45" s="21"/>
    </row>
    <row r="46" spans="1:7" ht="20.100000000000001" customHeight="1" x14ac:dyDescent="0.2">
      <c r="A46" s="40"/>
      <c r="B46" s="142"/>
      <c r="C46" s="47"/>
      <c r="D46" s="40"/>
      <c r="E46" s="40"/>
      <c r="F46" s="48"/>
      <c r="G46" s="21"/>
    </row>
    <row r="47" spans="1:7" ht="20.100000000000001" customHeight="1" x14ac:dyDescent="0.2">
      <c r="A47" s="337"/>
      <c r="B47" s="142"/>
      <c r="C47" s="47"/>
      <c r="D47" s="337"/>
      <c r="E47" s="337"/>
      <c r="F47" s="48"/>
      <c r="G47" s="21"/>
    </row>
    <row r="48" spans="1:7" ht="20.100000000000001" customHeight="1" x14ac:dyDescent="0.2">
      <c r="A48" s="40"/>
      <c r="B48" s="142"/>
      <c r="C48" s="47"/>
      <c r="D48" s="40"/>
      <c r="E48" s="40"/>
      <c r="F48" s="48"/>
      <c r="G48" s="21"/>
    </row>
    <row r="49" spans="1:7" ht="20.100000000000001" customHeight="1" x14ac:dyDescent="0.2">
      <c r="A49" s="262"/>
      <c r="B49" s="142"/>
      <c r="C49" s="47"/>
      <c r="D49" s="262"/>
      <c r="E49" s="262"/>
      <c r="F49" s="48"/>
      <c r="G49" s="21"/>
    </row>
    <row r="50" spans="1:7" ht="20.100000000000001" customHeight="1" x14ac:dyDescent="0.2">
      <c r="A50" s="262"/>
      <c r="B50" s="142"/>
      <c r="C50" s="47"/>
      <c r="D50" s="262"/>
      <c r="E50" s="262"/>
      <c r="F50" s="48"/>
      <c r="G50" s="21"/>
    </row>
    <row r="51" spans="1:7" ht="20.100000000000001" customHeight="1" x14ac:dyDescent="0.2">
      <c r="A51" s="40"/>
      <c r="B51" s="142"/>
      <c r="C51" s="47"/>
      <c r="D51" s="40"/>
      <c r="E51" s="40"/>
      <c r="F51" s="48"/>
      <c r="G51" s="21"/>
    </row>
    <row r="52" spans="1:7" ht="20.100000000000001" customHeight="1" x14ac:dyDescent="0.2">
      <c r="A52" s="40"/>
      <c r="B52" s="142"/>
      <c r="C52" s="47"/>
      <c r="D52" s="40"/>
      <c r="E52" s="40"/>
      <c r="F52" s="48"/>
      <c r="G52" s="21"/>
    </row>
    <row r="53" spans="1:7" ht="20.100000000000001" customHeight="1" x14ac:dyDescent="0.2">
      <c r="A53" s="40"/>
      <c r="B53" s="142"/>
      <c r="C53" s="47"/>
      <c r="D53" s="40"/>
      <c r="E53" s="40"/>
      <c r="F53" s="48"/>
      <c r="G53" s="21"/>
    </row>
    <row r="54" spans="1:7" ht="20.100000000000001" customHeight="1" x14ac:dyDescent="0.2">
      <c r="A54" s="40"/>
      <c r="B54" s="142"/>
      <c r="C54" s="47"/>
      <c r="D54" s="40"/>
      <c r="E54" s="40"/>
      <c r="F54" s="48"/>
      <c r="G54" s="21"/>
    </row>
    <row r="55" spans="1:7" ht="20.100000000000001" customHeight="1" x14ac:dyDescent="0.2">
      <c r="A55" s="40"/>
      <c r="B55" s="142"/>
      <c r="C55" s="47"/>
      <c r="D55" s="40"/>
      <c r="E55" s="40"/>
      <c r="F55" s="48"/>
      <c r="G55" s="21"/>
    </row>
    <row r="56" spans="1:7" ht="20.100000000000001" customHeight="1" x14ac:dyDescent="0.2">
      <c r="A56" s="43"/>
      <c r="B56" s="146"/>
      <c r="C56" s="44"/>
      <c r="D56" s="43"/>
      <c r="E56" s="43"/>
      <c r="F56" s="45"/>
      <c r="G56" s="52"/>
    </row>
    <row r="57" spans="1:7" s="7" customFormat="1" ht="20.100000000000001" customHeight="1" x14ac:dyDescent="0.2">
      <c r="A57" s="454" t="s">
        <v>14</v>
      </c>
      <c r="B57" s="455"/>
      <c r="C57" s="456"/>
      <c r="D57" s="182"/>
      <c r="E57" s="182"/>
      <c r="F57" s="183"/>
      <c r="G57" s="213"/>
    </row>
    <row r="101" spans="1:7" s="5" customFormat="1" x14ac:dyDescent="0.2">
      <c r="A101" s="2"/>
      <c r="B101" s="2"/>
      <c r="C101" s="2"/>
      <c r="D101" s="3"/>
      <c r="E101" s="9"/>
      <c r="G101" s="8"/>
    </row>
  </sheetData>
  <mergeCells count="1">
    <mergeCell ref="A57:C57"/>
  </mergeCells>
  <pageMargins left="0.7" right="0.7" top="0.75" bottom="0.75" header="0.3" footer="0.3"/>
  <pageSetup paperSize="9" scale="64" firstPageNumber="83" fitToHeight="0" orientation="portrait" useFirstPageNumber="1" r:id="rId1"/>
  <headerFooter alignWithMargins="0">
    <oddFooter>&amp;C&amp;P</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tabColor theme="3" tint="0.39997558519241921"/>
    <pageSetUpPr fitToPage="1"/>
  </sheetPr>
  <dimension ref="A1:G107"/>
  <sheetViews>
    <sheetView view="pageBreakPreview" topLeftCell="A61" zoomScaleNormal="130" zoomScaleSheetLayoutView="100" zoomScalePageLayoutView="130" workbookViewId="0">
      <selection activeCell="A61" sqref="A61:XFD61"/>
    </sheetView>
  </sheetViews>
  <sheetFormatPr defaultColWidth="9.140625" defaultRowHeight="12" x14ac:dyDescent="0.2"/>
  <cols>
    <col min="1" max="2" width="7.7109375" style="2" customWidth="1"/>
    <col min="3" max="3" width="75.7109375" style="2" customWidth="1"/>
    <col min="4" max="4" width="8.7109375" style="3" customWidth="1"/>
    <col min="5" max="5" width="12.5703125" style="3" customWidth="1"/>
    <col min="6" max="6" width="18.7109375" style="5" customWidth="1"/>
    <col min="7" max="7" width="15.7109375" style="8" customWidth="1"/>
    <col min="8" max="16384" width="9.140625" style="2"/>
  </cols>
  <sheetData>
    <row r="1" spans="1:7" s="6" customFormat="1" ht="17.25" customHeight="1" x14ac:dyDescent="0.2">
      <c r="A1" s="171" t="s">
        <v>0</v>
      </c>
      <c r="B1" s="171" t="s">
        <v>657</v>
      </c>
      <c r="C1" s="172" t="s">
        <v>1</v>
      </c>
      <c r="D1" s="173" t="s">
        <v>2</v>
      </c>
      <c r="E1" s="173" t="s">
        <v>9</v>
      </c>
      <c r="F1" s="174" t="s">
        <v>3</v>
      </c>
      <c r="G1" s="175" t="s">
        <v>68</v>
      </c>
    </row>
    <row r="2" spans="1:7" s="6" customFormat="1" ht="16.5" x14ac:dyDescent="0.2">
      <c r="A2" s="220"/>
      <c r="B2" s="220"/>
      <c r="C2" s="221"/>
      <c r="D2" s="222"/>
      <c r="E2" s="222"/>
      <c r="F2" s="223"/>
      <c r="G2" s="224"/>
    </row>
    <row r="3" spans="1:7" s="6" customFormat="1" ht="15" customHeight="1" x14ac:dyDescent="0.3">
      <c r="A3" s="176"/>
      <c r="B3" s="176"/>
      <c r="C3" s="177"/>
      <c r="D3" s="177"/>
      <c r="E3" s="177"/>
      <c r="F3" s="178"/>
      <c r="G3" s="179"/>
    </row>
    <row r="4" spans="1:7" ht="20.100000000000001" customHeight="1" x14ac:dyDescent="0.2">
      <c r="A4" s="55">
        <v>1800</v>
      </c>
      <c r="B4" s="55"/>
      <c r="C4" s="56" t="s">
        <v>79</v>
      </c>
      <c r="D4" s="40"/>
      <c r="E4" s="48"/>
      <c r="F4" s="48"/>
      <c r="G4" s="21"/>
    </row>
    <row r="5" spans="1:7" ht="20.100000000000001" customHeight="1" x14ac:dyDescent="0.2">
      <c r="A5" s="40"/>
      <c r="B5" s="358"/>
      <c r="C5" s="47"/>
      <c r="D5" s="40"/>
      <c r="E5" s="48"/>
      <c r="F5" s="48"/>
      <c r="G5" s="21"/>
    </row>
    <row r="6" spans="1:7" ht="20.100000000000001" customHeight="1" x14ac:dyDescent="0.2">
      <c r="A6" s="40" t="s">
        <v>214</v>
      </c>
      <c r="B6" s="358"/>
      <c r="C6" s="57" t="s">
        <v>40</v>
      </c>
      <c r="D6" s="40"/>
      <c r="E6" s="48"/>
      <c r="F6" s="48"/>
      <c r="G6" s="21"/>
    </row>
    <row r="7" spans="1:7" ht="20.100000000000001" customHeight="1" x14ac:dyDescent="0.2">
      <c r="A7" s="40"/>
      <c r="B7" s="358"/>
      <c r="C7" s="47"/>
      <c r="D7" s="40"/>
      <c r="E7" s="48"/>
      <c r="F7" s="48"/>
      <c r="G7" s="21"/>
    </row>
    <row r="8" spans="1:7" ht="20.100000000000001" customHeight="1" x14ac:dyDescent="0.2">
      <c r="A8" s="40"/>
      <c r="B8" s="358" t="s">
        <v>657</v>
      </c>
      <c r="C8" s="61" t="s">
        <v>41</v>
      </c>
      <c r="D8" s="40" t="s">
        <v>42</v>
      </c>
      <c r="E8" s="48">
        <v>8</v>
      </c>
      <c r="F8" s="48"/>
      <c r="G8" s="21" t="s">
        <v>60</v>
      </c>
    </row>
    <row r="9" spans="1:7" ht="20.100000000000001" customHeight="1" x14ac:dyDescent="0.2">
      <c r="A9" s="40"/>
      <c r="B9" s="358"/>
      <c r="C9" s="61"/>
      <c r="D9" s="40"/>
      <c r="E9" s="48"/>
      <c r="F9" s="48"/>
      <c r="G9" s="21"/>
    </row>
    <row r="10" spans="1:7" ht="20.100000000000001" customHeight="1" x14ac:dyDescent="0.2">
      <c r="A10" s="40"/>
      <c r="B10" s="358"/>
      <c r="C10" s="61" t="s">
        <v>43</v>
      </c>
      <c r="D10" s="40" t="s">
        <v>42</v>
      </c>
      <c r="E10" s="48">
        <v>8</v>
      </c>
      <c r="F10" s="48"/>
      <c r="G10" s="21" t="s">
        <v>60</v>
      </c>
    </row>
    <row r="11" spans="1:7" ht="20.100000000000001" customHeight="1" x14ac:dyDescent="0.2">
      <c r="A11" s="40"/>
      <c r="B11" s="358"/>
      <c r="C11" s="61"/>
      <c r="D11" s="40"/>
      <c r="E11" s="48"/>
      <c r="F11" s="48"/>
      <c r="G11" s="21"/>
    </row>
    <row r="12" spans="1:7" ht="20.100000000000001" customHeight="1" x14ac:dyDescent="0.2">
      <c r="A12" s="40"/>
      <c r="B12" s="358"/>
      <c r="C12" s="61" t="s">
        <v>44</v>
      </c>
      <c r="D12" s="40" t="s">
        <v>42</v>
      </c>
      <c r="E12" s="48">
        <v>8</v>
      </c>
      <c r="F12" s="48"/>
      <c r="G12" s="21" t="s">
        <v>60</v>
      </c>
    </row>
    <row r="13" spans="1:7" ht="20.100000000000001" customHeight="1" x14ac:dyDescent="0.2">
      <c r="A13" s="40"/>
      <c r="B13" s="358"/>
      <c r="C13" s="47"/>
      <c r="D13" s="40"/>
      <c r="E13" s="48"/>
      <c r="F13" s="48"/>
      <c r="G13" s="21"/>
    </row>
    <row r="14" spans="1:7" ht="20.100000000000001" customHeight="1" x14ac:dyDescent="0.2">
      <c r="A14" s="40" t="s">
        <v>215</v>
      </c>
      <c r="B14" s="358"/>
      <c r="C14" s="47" t="s">
        <v>45</v>
      </c>
      <c r="D14" s="40" t="s">
        <v>42</v>
      </c>
      <c r="E14" s="48">
        <v>8</v>
      </c>
      <c r="F14" s="48"/>
      <c r="G14" s="21" t="s">
        <v>60</v>
      </c>
    </row>
    <row r="15" spans="1:7" ht="20.100000000000001" customHeight="1" x14ac:dyDescent="0.2">
      <c r="A15" s="40"/>
      <c r="B15" s="358"/>
      <c r="C15" s="47"/>
      <c r="D15" s="40"/>
      <c r="E15" s="48"/>
      <c r="F15" s="48"/>
      <c r="G15" s="21"/>
    </row>
    <row r="16" spans="1:7" ht="20.100000000000001" customHeight="1" x14ac:dyDescent="0.2">
      <c r="A16" s="40" t="s">
        <v>216</v>
      </c>
      <c r="B16" s="358"/>
      <c r="C16" s="57" t="s">
        <v>80</v>
      </c>
      <c r="D16" s="40"/>
      <c r="E16" s="48"/>
      <c r="F16" s="48"/>
      <c r="G16" s="21"/>
    </row>
    <row r="17" spans="1:7" ht="20.100000000000001" customHeight="1" x14ac:dyDescent="0.2">
      <c r="A17" s="40"/>
      <c r="B17" s="358"/>
      <c r="C17" s="47"/>
      <c r="D17" s="40"/>
      <c r="E17" s="48"/>
      <c r="F17" s="48"/>
      <c r="G17" s="21"/>
    </row>
    <row r="18" spans="1:7" ht="20.100000000000001" customHeight="1" x14ac:dyDescent="0.2">
      <c r="A18" s="40"/>
      <c r="B18" s="358"/>
      <c r="C18" s="61" t="s">
        <v>509</v>
      </c>
      <c r="D18" s="40" t="s">
        <v>42</v>
      </c>
      <c r="E18" s="48">
        <v>8</v>
      </c>
      <c r="F18" s="48"/>
      <c r="G18" s="21" t="s">
        <v>60</v>
      </c>
    </row>
    <row r="19" spans="1:7" ht="20.100000000000001" customHeight="1" x14ac:dyDescent="0.2">
      <c r="A19" s="40"/>
      <c r="B19" s="358"/>
      <c r="C19" s="47"/>
      <c r="D19" s="40"/>
      <c r="E19" s="48"/>
      <c r="F19" s="48"/>
      <c r="G19" s="21"/>
    </row>
    <row r="20" spans="1:7" ht="20.100000000000001" customHeight="1" x14ac:dyDescent="0.2">
      <c r="A20" s="40"/>
      <c r="B20" s="358"/>
      <c r="C20" s="61" t="s">
        <v>510</v>
      </c>
      <c r="D20" s="40" t="s">
        <v>42</v>
      </c>
      <c r="E20" s="48">
        <v>8</v>
      </c>
      <c r="F20" s="48"/>
      <c r="G20" s="21" t="s">
        <v>60</v>
      </c>
    </row>
    <row r="21" spans="1:7" ht="20.100000000000001" customHeight="1" x14ac:dyDescent="0.2">
      <c r="A21" s="40"/>
      <c r="B21" s="358"/>
      <c r="C21" s="47"/>
      <c r="D21" s="40"/>
      <c r="E21" s="48"/>
      <c r="F21" s="48"/>
      <c r="G21" s="21"/>
    </row>
    <row r="22" spans="1:7" ht="20.100000000000001" customHeight="1" x14ac:dyDescent="0.2">
      <c r="A22" s="40" t="s">
        <v>217</v>
      </c>
      <c r="B22" s="358"/>
      <c r="C22" s="47" t="s">
        <v>695</v>
      </c>
      <c r="D22" s="40" t="s">
        <v>42</v>
      </c>
      <c r="E22" s="48">
        <v>8</v>
      </c>
      <c r="F22" s="48"/>
      <c r="G22" s="21" t="s">
        <v>60</v>
      </c>
    </row>
    <row r="23" spans="1:7" ht="20.100000000000001" customHeight="1" x14ac:dyDescent="0.2">
      <c r="A23" s="40"/>
      <c r="B23" s="358"/>
      <c r="C23" s="47"/>
      <c r="D23" s="40"/>
      <c r="E23" s="48"/>
      <c r="F23" s="48"/>
      <c r="G23" s="21"/>
    </row>
    <row r="24" spans="1:7" ht="20.100000000000001" customHeight="1" x14ac:dyDescent="0.2">
      <c r="A24" s="40" t="s">
        <v>218</v>
      </c>
      <c r="B24" s="358"/>
      <c r="C24" s="47" t="s">
        <v>116</v>
      </c>
      <c r="D24" s="400" t="s">
        <v>42</v>
      </c>
      <c r="E24" s="48">
        <v>8</v>
      </c>
      <c r="F24" s="48"/>
      <c r="G24" s="21" t="s">
        <v>60</v>
      </c>
    </row>
    <row r="25" spans="1:7" ht="20.100000000000001" customHeight="1" x14ac:dyDescent="0.2">
      <c r="A25" s="40"/>
      <c r="B25" s="358"/>
      <c r="C25" s="47"/>
      <c r="D25" s="400"/>
      <c r="E25" s="48"/>
      <c r="F25" s="48"/>
      <c r="G25" s="21"/>
    </row>
    <row r="26" spans="1:7" ht="20.100000000000001" customHeight="1" x14ac:dyDescent="0.2">
      <c r="A26" s="40" t="s">
        <v>219</v>
      </c>
      <c r="B26" s="358"/>
      <c r="C26" s="47" t="s">
        <v>46</v>
      </c>
      <c r="D26" s="400" t="s">
        <v>42</v>
      </c>
      <c r="E26" s="48">
        <v>8</v>
      </c>
      <c r="F26" s="48"/>
      <c r="G26" s="21" t="s">
        <v>60</v>
      </c>
    </row>
    <row r="27" spans="1:7" ht="20.100000000000001" customHeight="1" x14ac:dyDescent="0.2">
      <c r="A27" s="40"/>
      <c r="B27" s="358"/>
      <c r="C27" s="47"/>
      <c r="D27" s="400"/>
      <c r="E27" s="48"/>
      <c r="F27" s="48"/>
      <c r="G27" s="21"/>
    </row>
    <row r="28" spans="1:7" ht="20.100000000000001" customHeight="1" x14ac:dyDescent="0.2">
      <c r="A28" s="40" t="s">
        <v>220</v>
      </c>
      <c r="B28" s="358"/>
      <c r="C28" s="47" t="s">
        <v>47</v>
      </c>
      <c r="D28" s="400" t="s">
        <v>42</v>
      </c>
      <c r="E28" s="48">
        <v>8</v>
      </c>
      <c r="F28" s="48"/>
      <c r="G28" s="21" t="s">
        <v>60</v>
      </c>
    </row>
    <row r="29" spans="1:7" ht="20.100000000000001" customHeight="1" x14ac:dyDescent="0.2">
      <c r="A29" s="40"/>
      <c r="B29" s="358"/>
      <c r="C29" s="47"/>
      <c r="D29" s="400"/>
      <c r="E29" s="48"/>
      <c r="F29" s="48"/>
      <c r="G29" s="21"/>
    </row>
    <row r="30" spans="1:7" ht="20.100000000000001" customHeight="1" x14ac:dyDescent="0.2">
      <c r="A30" s="400" t="s">
        <v>221</v>
      </c>
      <c r="B30" s="358"/>
      <c r="C30" s="57" t="s">
        <v>48</v>
      </c>
      <c r="D30" s="400"/>
      <c r="E30" s="48"/>
      <c r="F30" s="48"/>
      <c r="G30" s="21"/>
    </row>
    <row r="31" spans="1:7" ht="20.100000000000001" customHeight="1" x14ac:dyDescent="0.2">
      <c r="A31" s="40"/>
      <c r="B31" s="358"/>
      <c r="C31" s="47"/>
      <c r="D31" s="400"/>
      <c r="E31" s="48"/>
      <c r="F31" s="48"/>
      <c r="G31" s="21"/>
    </row>
    <row r="32" spans="1:7" ht="20.100000000000001" customHeight="1" x14ac:dyDescent="0.2">
      <c r="A32" s="40"/>
      <c r="B32" s="358"/>
      <c r="C32" s="61" t="s">
        <v>691</v>
      </c>
      <c r="D32" s="400" t="s">
        <v>42</v>
      </c>
      <c r="E32" s="48">
        <v>8</v>
      </c>
      <c r="F32" s="48"/>
      <c r="G32" s="21" t="s">
        <v>60</v>
      </c>
    </row>
    <row r="33" spans="1:7" ht="20.100000000000001" customHeight="1" x14ac:dyDescent="0.2">
      <c r="A33" s="40"/>
      <c r="B33" s="358"/>
      <c r="C33" s="61"/>
      <c r="D33" s="400"/>
      <c r="E33" s="48"/>
      <c r="F33" s="48"/>
      <c r="G33" s="21"/>
    </row>
    <row r="34" spans="1:7" ht="20.100000000000001" customHeight="1" x14ac:dyDescent="0.2">
      <c r="A34" s="40"/>
      <c r="B34" s="358"/>
      <c r="C34" s="61" t="s">
        <v>225</v>
      </c>
      <c r="D34" s="400" t="s">
        <v>42</v>
      </c>
      <c r="E34" s="48">
        <v>8</v>
      </c>
      <c r="F34" s="48"/>
      <c r="G34" s="21" t="s">
        <v>60</v>
      </c>
    </row>
    <row r="35" spans="1:7" ht="20.100000000000001" customHeight="1" x14ac:dyDescent="0.2">
      <c r="A35" s="40"/>
      <c r="B35" s="358"/>
      <c r="C35" s="61"/>
      <c r="D35" s="400"/>
      <c r="E35" s="48"/>
      <c r="F35" s="48"/>
      <c r="G35" s="21"/>
    </row>
    <row r="36" spans="1:7" ht="20.100000000000001" customHeight="1" x14ac:dyDescent="0.2">
      <c r="A36" s="40"/>
      <c r="B36" s="358"/>
      <c r="C36" s="61" t="s">
        <v>227</v>
      </c>
      <c r="D36" s="400" t="s">
        <v>42</v>
      </c>
      <c r="E36" s="48">
        <v>8</v>
      </c>
      <c r="F36" s="48"/>
      <c r="G36" s="21" t="s">
        <v>60</v>
      </c>
    </row>
    <row r="37" spans="1:7" ht="20.100000000000001" customHeight="1" x14ac:dyDescent="0.2">
      <c r="A37" s="90"/>
      <c r="B37" s="90"/>
      <c r="C37" s="61"/>
      <c r="D37" s="400"/>
      <c r="E37" s="48"/>
      <c r="F37" s="48"/>
      <c r="G37" s="21"/>
    </row>
    <row r="38" spans="1:7" ht="20.100000000000001" customHeight="1" x14ac:dyDescent="0.2">
      <c r="A38" s="400" t="s">
        <v>222</v>
      </c>
      <c r="B38" s="358"/>
      <c r="C38" s="57" t="s">
        <v>49</v>
      </c>
      <c r="D38" s="400"/>
      <c r="E38" s="48"/>
      <c r="F38" s="48"/>
      <c r="G38" s="21"/>
    </row>
    <row r="39" spans="1:7" ht="20.100000000000001" customHeight="1" x14ac:dyDescent="0.2">
      <c r="A39" s="40"/>
      <c r="B39" s="358"/>
      <c r="C39" s="47"/>
      <c r="D39" s="400"/>
      <c r="E39" s="48"/>
      <c r="F39" s="48"/>
      <c r="G39" s="21"/>
    </row>
    <row r="40" spans="1:7" ht="20.100000000000001" customHeight="1" x14ac:dyDescent="0.2">
      <c r="A40" s="40"/>
      <c r="B40" s="358"/>
      <c r="C40" s="61" t="s">
        <v>50</v>
      </c>
      <c r="D40" s="400" t="s">
        <v>42</v>
      </c>
      <c r="E40" s="48">
        <v>8</v>
      </c>
      <c r="F40" s="48"/>
      <c r="G40" s="21" t="s">
        <v>60</v>
      </c>
    </row>
    <row r="41" spans="1:7" ht="20.100000000000001" customHeight="1" x14ac:dyDescent="0.2">
      <c r="A41" s="40"/>
      <c r="B41" s="358"/>
      <c r="C41" s="47"/>
      <c r="D41" s="400"/>
      <c r="E41" s="48"/>
      <c r="F41" s="48"/>
      <c r="G41" s="21"/>
    </row>
    <row r="42" spans="1:7" ht="20.100000000000001" customHeight="1" x14ac:dyDescent="0.2">
      <c r="A42" s="40"/>
      <c r="B42" s="358"/>
      <c r="C42" s="61" t="s">
        <v>692</v>
      </c>
      <c r="D42" s="400" t="s">
        <v>42</v>
      </c>
      <c r="E42" s="48">
        <v>8</v>
      </c>
      <c r="F42" s="48"/>
      <c r="G42" s="21" t="s">
        <v>60</v>
      </c>
    </row>
    <row r="43" spans="1:7" ht="20.100000000000001" customHeight="1" x14ac:dyDescent="0.2">
      <c r="A43" s="40"/>
      <c r="B43" s="358"/>
      <c r="C43" s="61"/>
      <c r="D43" s="400"/>
      <c r="E43" s="48"/>
      <c r="F43" s="48"/>
      <c r="G43" s="21"/>
    </row>
    <row r="44" spans="1:7" ht="20.100000000000001" customHeight="1" x14ac:dyDescent="0.2">
      <c r="A44" s="40"/>
      <c r="B44" s="358"/>
      <c r="C44" s="61" t="s">
        <v>226</v>
      </c>
      <c r="D44" s="400" t="s">
        <v>42</v>
      </c>
      <c r="E44" s="48">
        <v>8</v>
      </c>
      <c r="F44" s="48"/>
      <c r="G44" s="21" t="s">
        <v>60</v>
      </c>
    </row>
    <row r="45" spans="1:7" ht="20.100000000000001" customHeight="1" x14ac:dyDescent="0.2">
      <c r="A45" s="40"/>
      <c r="B45" s="358"/>
      <c r="C45" s="47"/>
      <c r="D45" s="400"/>
      <c r="E45" s="48"/>
      <c r="F45" s="48"/>
      <c r="G45" s="21"/>
    </row>
    <row r="46" spans="1:7" ht="20.100000000000001" customHeight="1" x14ac:dyDescent="0.2">
      <c r="A46" s="40" t="s">
        <v>223</v>
      </c>
      <c r="B46" s="358"/>
      <c r="C46" s="47" t="s">
        <v>693</v>
      </c>
      <c r="D46" s="400" t="s">
        <v>42</v>
      </c>
      <c r="E46" s="48">
        <v>8</v>
      </c>
      <c r="F46" s="48"/>
      <c r="G46" s="21" t="s">
        <v>60</v>
      </c>
    </row>
    <row r="47" spans="1:7" ht="20.100000000000001" customHeight="1" x14ac:dyDescent="0.2">
      <c r="A47" s="40"/>
      <c r="B47" s="358"/>
      <c r="C47" s="47"/>
      <c r="D47" s="400"/>
      <c r="E47" s="48"/>
      <c r="F47" s="48"/>
      <c r="G47" s="21"/>
    </row>
    <row r="48" spans="1:7" ht="20.100000000000001" customHeight="1" x14ac:dyDescent="0.2">
      <c r="A48" s="315" t="s">
        <v>531</v>
      </c>
      <c r="B48" s="358"/>
      <c r="C48" s="47" t="s">
        <v>224</v>
      </c>
      <c r="D48" s="400" t="s">
        <v>42</v>
      </c>
      <c r="E48" s="48">
        <v>8</v>
      </c>
      <c r="F48" s="48"/>
      <c r="G48" s="21" t="s">
        <v>60</v>
      </c>
    </row>
    <row r="49" spans="1:7" ht="20.100000000000001" customHeight="1" x14ac:dyDescent="0.2">
      <c r="A49" s="40"/>
      <c r="B49" s="358"/>
      <c r="C49" s="47"/>
      <c r="D49" s="400"/>
      <c r="E49" s="48"/>
      <c r="F49" s="48"/>
      <c r="G49" s="21"/>
    </row>
    <row r="50" spans="1:7" ht="20.100000000000001" customHeight="1" x14ac:dyDescent="0.2">
      <c r="A50" s="400" t="s">
        <v>541</v>
      </c>
      <c r="B50" s="358"/>
      <c r="C50" s="47" t="s">
        <v>532</v>
      </c>
      <c r="D50" s="400"/>
      <c r="E50" s="48"/>
      <c r="F50" s="48"/>
      <c r="G50" s="21"/>
    </row>
    <row r="51" spans="1:7" ht="20.100000000000001" customHeight="1" x14ac:dyDescent="0.2">
      <c r="A51" s="40"/>
      <c r="B51" s="358"/>
      <c r="C51" s="47"/>
      <c r="D51" s="400"/>
      <c r="E51" s="48"/>
      <c r="F51" s="48"/>
      <c r="G51" s="21"/>
    </row>
    <row r="52" spans="1:7" ht="20.100000000000001" customHeight="1" x14ac:dyDescent="0.2">
      <c r="A52" s="40"/>
      <c r="B52" s="358"/>
      <c r="C52" s="61" t="s">
        <v>509</v>
      </c>
      <c r="D52" s="400" t="s">
        <v>42</v>
      </c>
      <c r="E52" s="48">
        <v>8</v>
      </c>
      <c r="F52" s="48"/>
      <c r="G52" s="21" t="s">
        <v>60</v>
      </c>
    </row>
    <row r="53" spans="1:7" ht="20.100000000000001" customHeight="1" x14ac:dyDescent="0.2">
      <c r="A53" s="40"/>
      <c r="B53" s="358"/>
      <c r="C53" s="47"/>
      <c r="D53" s="400"/>
      <c r="E53" s="48"/>
      <c r="F53" s="48"/>
      <c r="G53" s="21"/>
    </row>
    <row r="54" spans="1:7" ht="20.100000000000001" customHeight="1" x14ac:dyDescent="0.2">
      <c r="A54" s="331"/>
      <c r="B54" s="358"/>
      <c r="C54" s="61" t="s">
        <v>510</v>
      </c>
      <c r="D54" s="400" t="s">
        <v>42</v>
      </c>
      <c r="E54" s="48">
        <v>8</v>
      </c>
      <c r="F54" s="48"/>
      <c r="G54" s="21" t="s">
        <v>60</v>
      </c>
    </row>
    <row r="55" spans="1:7" ht="20.100000000000001" customHeight="1" x14ac:dyDescent="0.2">
      <c r="A55" s="331"/>
      <c r="B55" s="358"/>
      <c r="C55" s="47"/>
      <c r="D55" s="400"/>
      <c r="E55" s="48"/>
      <c r="F55" s="48"/>
      <c r="G55" s="21"/>
    </row>
    <row r="56" spans="1:7" ht="20.100000000000001" customHeight="1" x14ac:dyDescent="0.2">
      <c r="A56" s="400" t="s">
        <v>694</v>
      </c>
      <c r="B56" s="358"/>
      <c r="C56" s="47" t="s">
        <v>542</v>
      </c>
      <c r="D56" s="400"/>
      <c r="E56" s="48"/>
      <c r="F56" s="48"/>
      <c r="G56" s="21"/>
    </row>
    <row r="57" spans="1:7" ht="20.100000000000001" customHeight="1" x14ac:dyDescent="0.2">
      <c r="A57" s="331"/>
      <c r="B57" s="358"/>
      <c r="C57" s="47"/>
      <c r="D57" s="400"/>
      <c r="E57" s="48"/>
      <c r="F57" s="48"/>
      <c r="G57" s="21"/>
    </row>
    <row r="58" spans="1:7" ht="20.100000000000001" customHeight="1" x14ac:dyDescent="0.2">
      <c r="A58" s="331"/>
      <c r="B58" s="358"/>
      <c r="C58" s="61" t="s">
        <v>543</v>
      </c>
      <c r="D58" s="334" t="s">
        <v>5</v>
      </c>
      <c r="E58" s="48"/>
      <c r="F58" s="400"/>
      <c r="G58" s="21">
        <v>50000</v>
      </c>
    </row>
    <row r="59" spans="1:7" ht="20.100000000000001" customHeight="1" x14ac:dyDescent="0.2">
      <c r="A59" s="358"/>
      <c r="B59" s="358"/>
      <c r="C59" s="47"/>
      <c r="D59" s="400"/>
      <c r="E59" s="48"/>
      <c r="F59" s="48"/>
      <c r="G59" s="21"/>
    </row>
    <row r="60" spans="1:7" ht="20.100000000000001" customHeight="1" x14ac:dyDescent="0.3">
      <c r="A60" s="439"/>
      <c r="B60" s="439"/>
      <c r="C60" s="61" t="s">
        <v>485</v>
      </c>
      <c r="D60" s="26" t="s">
        <v>6</v>
      </c>
      <c r="E60" s="48">
        <f>G58</f>
        <v>50000</v>
      </c>
      <c r="F60" s="48"/>
      <c r="G60" s="21"/>
    </row>
    <row r="61" spans="1:7" ht="20.100000000000001" customHeight="1" x14ac:dyDescent="0.3">
      <c r="A61" s="439"/>
      <c r="B61" s="439"/>
      <c r="C61" s="441"/>
      <c r="D61" s="202"/>
      <c r="E61" s="442"/>
      <c r="F61" s="48"/>
      <c r="G61" s="21"/>
    </row>
    <row r="62" spans="1:7" ht="20.100000000000001" customHeight="1" x14ac:dyDescent="0.3">
      <c r="A62" s="439"/>
      <c r="B62" s="439"/>
      <c r="C62" s="441"/>
      <c r="D62" s="202"/>
      <c r="E62" s="442"/>
      <c r="F62" s="48"/>
      <c r="G62" s="21"/>
    </row>
    <row r="63" spans="1:7" s="7" customFormat="1" ht="20.100000000000001" customHeight="1" x14ac:dyDescent="0.2">
      <c r="A63" s="454" t="s">
        <v>14</v>
      </c>
      <c r="B63" s="455"/>
      <c r="C63" s="456"/>
      <c r="D63" s="182"/>
      <c r="E63" s="182"/>
      <c r="F63" s="184"/>
      <c r="G63" s="53"/>
    </row>
    <row r="107" spans="5:5" x14ac:dyDescent="0.2">
      <c r="E107" s="9"/>
    </row>
  </sheetData>
  <mergeCells count="1">
    <mergeCell ref="A63:C63"/>
  </mergeCells>
  <pageMargins left="0.7" right="0.7" top="0.75" bottom="0.75" header="0.3" footer="0.3"/>
  <pageSetup paperSize="9" scale="61" firstPageNumber="84" fitToHeight="0" orientation="portrait" useFirstPageNumber="1" horizontalDpi="300" verticalDpi="300" r:id="rId1"/>
  <headerFooter alignWithMargins="0">
    <oddFooter>&amp;C&amp;P</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tabColor theme="3" tint="0.39997558519241921"/>
    <pageSetUpPr fitToPage="1"/>
  </sheetPr>
  <dimension ref="A1:K169"/>
  <sheetViews>
    <sheetView view="pageBreakPreview" topLeftCell="A64" zoomScale="70" zoomScaleNormal="130" zoomScaleSheetLayoutView="70" zoomScalePageLayoutView="130" workbookViewId="0">
      <selection activeCell="P107" sqref="P107"/>
    </sheetView>
  </sheetViews>
  <sheetFormatPr defaultColWidth="9.140625" defaultRowHeight="18" customHeight="1" x14ac:dyDescent="0.2"/>
  <cols>
    <col min="1" max="2" width="7.7109375" style="2" customWidth="1"/>
    <col min="3" max="3" width="76.42578125" style="2" customWidth="1"/>
    <col min="4" max="4" width="8.7109375" style="3" customWidth="1"/>
    <col min="5" max="5" width="10.7109375" style="3" customWidth="1"/>
    <col min="6" max="6" width="15.7109375" style="5" customWidth="1"/>
    <col min="7" max="7" width="15.7109375" style="8" customWidth="1"/>
    <col min="8" max="16384" width="9.140625" style="2"/>
  </cols>
  <sheetData>
    <row r="1" spans="1:9" s="6" customFormat="1" ht="18" customHeight="1" x14ac:dyDescent="0.2">
      <c r="A1" s="171" t="s">
        <v>0</v>
      </c>
      <c r="B1" s="171" t="s">
        <v>657</v>
      </c>
      <c r="C1" s="172" t="s">
        <v>1</v>
      </c>
      <c r="D1" s="173" t="s">
        <v>2</v>
      </c>
      <c r="E1" s="173" t="s">
        <v>9</v>
      </c>
      <c r="F1" s="174" t="s">
        <v>3</v>
      </c>
      <c r="G1" s="175" t="s">
        <v>68</v>
      </c>
    </row>
    <row r="2" spans="1:9" s="6" customFormat="1" ht="18" customHeight="1" x14ac:dyDescent="0.2">
      <c r="A2" s="220"/>
      <c r="B2" s="220"/>
      <c r="C2" s="221"/>
      <c r="D2" s="222"/>
      <c r="E2" s="222"/>
      <c r="F2" s="223"/>
      <c r="G2" s="224"/>
    </row>
    <row r="3" spans="1:9" s="6" customFormat="1" ht="18" customHeight="1" x14ac:dyDescent="0.3">
      <c r="A3" s="176"/>
      <c r="B3" s="176"/>
      <c r="C3" s="177"/>
      <c r="D3" s="177"/>
      <c r="E3" s="177"/>
      <c r="F3" s="178"/>
      <c r="G3" s="179"/>
    </row>
    <row r="4" spans="1:9" ht="18" customHeight="1" x14ac:dyDescent="0.2">
      <c r="A4" s="55">
        <v>2100</v>
      </c>
      <c r="B4" s="55"/>
      <c r="C4" s="56" t="s">
        <v>228</v>
      </c>
      <c r="D4" s="40"/>
      <c r="E4" s="48"/>
      <c r="F4" s="48"/>
      <c r="G4" s="21"/>
    </row>
    <row r="5" spans="1:9" ht="18" customHeight="1" x14ac:dyDescent="0.3">
      <c r="A5" s="26" t="s">
        <v>229</v>
      </c>
      <c r="B5" s="26"/>
      <c r="C5" s="91" t="s">
        <v>230</v>
      </c>
      <c r="D5" s="92"/>
      <c r="E5" s="48"/>
      <c r="F5" s="48"/>
      <c r="G5" s="21"/>
    </row>
    <row r="6" spans="1:9" ht="18" customHeight="1" x14ac:dyDescent="0.3">
      <c r="A6" s="26"/>
      <c r="B6" s="26"/>
      <c r="C6" s="93"/>
      <c r="D6" s="94"/>
      <c r="E6" s="48"/>
      <c r="F6" s="48"/>
      <c r="G6" s="21"/>
    </row>
    <row r="7" spans="1:9" ht="18" customHeight="1" x14ac:dyDescent="0.3">
      <c r="A7" s="26"/>
      <c r="B7" s="26"/>
      <c r="C7" s="93" t="s">
        <v>236</v>
      </c>
      <c r="D7" s="93"/>
      <c r="E7" s="48"/>
      <c r="F7" s="48"/>
      <c r="G7" s="21"/>
    </row>
    <row r="8" spans="1:9" ht="18" customHeight="1" x14ac:dyDescent="0.3">
      <c r="A8" s="26"/>
      <c r="B8" s="26"/>
      <c r="C8" s="95" t="s">
        <v>240</v>
      </c>
      <c r="D8" s="93"/>
      <c r="E8" s="48"/>
      <c r="F8" s="48"/>
      <c r="G8" s="21"/>
    </row>
    <row r="9" spans="1:9" ht="18" customHeight="1" x14ac:dyDescent="0.3">
      <c r="A9" s="26"/>
      <c r="B9" s="26"/>
      <c r="C9" s="93"/>
      <c r="D9" s="94"/>
      <c r="E9" s="48"/>
      <c r="F9" s="48"/>
      <c r="G9" s="21"/>
    </row>
    <row r="10" spans="1:9" ht="18" customHeight="1" x14ac:dyDescent="0.3">
      <c r="A10" s="26"/>
      <c r="B10" s="26"/>
      <c r="C10" s="96" t="s">
        <v>237</v>
      </c>
      <c r="D10" s="26" t="s">
        <v>111</v>
      </c>
      <c r="E10" s="48">
        <f>I10*0.15*1.5</f>
        <v>450</v>
      </c>
      <c r="F10" s="48"/>
      <c r="G10" s="21"/>
      <c r="I10" s="2">
        <v>2000</v>
      </c>
    </row>
    <row r="11" spans="1:9" ht="18" customHeight="1" x14ac:dyDescent="0.3">
      <c r="A11" s="26"/>
      <c r="B11" s="26"/>
      <c r="C11" s="96"/>
      <c r="D11" s="26"/>
      <c r="E11" s="48"/>
      <c r="F11" s="48"/>
      <c r="G11" s="21"/>
    </row>
    <row r="12" spans="1:9" ht="18" customHeight="1" x14ac:dyDescent="0.3">
      <c r="A12" s="26"/>
      <c r="B12" s="26"/>
      <c r="C12" s="96" t="s">
        <v>238</v>
      </c>
      <c r="D12" s="26" t="s">
        <v>111</v>
      </c>
      <c r="E12" s="48"/>
      <c r="F12" s="48"/>
      <c r="G12" s="29" t="s">
        <v>60</v>
      </c>
    </row>
    <row r="13" spans="1:9" ht="18" customHeight="1" x14ac:dyDescent="0.3">
      <c r="A13" s="26"/>
      <c r="B13" s="26"/>
      <c r="C13" s="93"/>
      <c r="D13" s="94"/>
      <c r="E13" s="48"/>
      <c r="F13" s="130"/>
      <c r="G13" s="21"/>
    </row>
    <row r="14" spans="1:9" ht="18" customHeight="1" x14ac:dyDescent="0.3">
      <c r="A14" s="26"/>
      <c r="B14" s="26"/>
      <c r="C14" s="93" t="s">
        <v>239</v>
      </c>
      <c r="D14" s="93"/>
      <c r="E14" s="48"/>
      <c r="F14" s="130"/>
      <c r="G14" s="21"/>
    </row>
    <row r="15" spans="1:9" ht="18" customHeight="1" x14ac:dyDescent="0.3">
      <c r="A15" s="26"/>
      <c r="B15" s="26"/>
      <c r="C15" s="95" t="s">
        <v>231</v>
      </c>
      <c r="D15" s="26" t="s">
        <v>111</v>
      </c>
      <c r="E15" s="48">
        <f>E10/10</f>
        <v>45</v>
      </c>
      <c r="F15" s="130"/>
      <c r="G15" s="21"/>
    </row>
    <row r="16" spans="1:9" ht="18" customHeight="1" x14ac:dyDescent="0.3">
      <c r="A16" s="26"/>
      <c r="B16" s="26"/>
      <c r="C16" s="93"/>
      <c r="D16" s="26"/>
      <c r="E16" s="48"/>
      <c r="F16" s="130"/>
      <c r="G16" s="21"/>
    </row>
    <row r="17" spans="1:10" ht="18" customHeight="1" x14ac:dyDescent="0.3">
      <c r="A17" s="26" t="s">
        <v>232</v>
      </c>
      <c r="B17" s="26"/>
      <c r="C17" s="93" t="s">
        <v>233</v>
      </c>
      <c r="D17" s="26" t="s">
        <v>111</v>
      </c>
      <c r="E17" s="48"/>
      <c r="F17" s="130"/>
      <c r="G17" s="29" t="s">
        <v>60</v>
      </c>
    </row>
    <row r="18" spans="1:10" ht="18" customHeight="1" x14ac:dyDescent="0.3">
      <c r="A18" s="26"/>
      <c r="B18" s="26"/>
      <c r="C18" s="93"/>
      <c r="D18" s="26"/>
      <c r="E18" s="48"/>
      <c r="F18" s="130"/>
      <c r="G18" s="21"/>
    </row>
    <row r="19" spans="1:10" ht="18" customHeight="1" x14ac:dyDescent="0.3">
      <c r="A19" s="26" t="s">
        <v>632</v>
      </c>
      <c r="B19" s="26"/>
      <c r="C19" s="93" t="s">
        <v>435</v>
      </c>
      <c r="D19" s="26"/>
      <c r="E19" s="48"/>
      <c r="F19" s="130"/>
      <c r="G19" s="21"/>
    </row>
    <row r="20" spans="1:10" ht="18" customHeight="1" x14ac:dyDescent="0.3">
      <c r="A20" s="26"/>
      <c r="B20" s="26"/>
      <c r="C20" s="93"/>
      <c r="D20" s="26"/>
      <c r="E20" s="48"/>
      <c r="F20" s="130"/>
      <c r="G20" s="21"/>
    </row>
    <row r="21" spans="1:10" ht="18" customHeight="1" x14ac:dyDescent="0.3">
      <c r="A21" s="26"/>
      <c r="B21" s="26"/>
      <c r="C21" s="93" t="s">
        <v>236</v>
      </c>
      <c r="D21" s="26"/>
      <c r="E21" s="48"/>
      <c r="F21" s="130"/>
      <c r="G21" s="21"/>
    </row>
    <row r="22" spans="1:10" ht="18" customHeight="1" x14ac:dyDescent="0.3">
      <c r="A22" s="26"/>
      <c r="B22" s="26"/>
      <c r="C22" s="93" t="s">
        <v>436</v>
      </c>
      <c r="D22" s="26"/>
      <c r="E22" s="48"/>
      <c r="F22" s="130"/>
      <c r="G22" s="21"/>
    </row>
    <row r="23" spans="1:10" ht="18" customHeight="1" x14ac:dyDescent="0.3">
      <c r="A23" s="26"/>
      <c r="B23" s="26"/>
      <c r="C23" s="93" t="s">
        <v>437</v>
      </c>
      <c r="D23" s="26"/>
      <c r="E23" s="48"/>
      <c r="F23" s="130"/>
      <c r="G23" s="21"/>
    </row>
    <row r="24" spans="1:10" ht="18" customHeight="1" x14ac:dyDescent="0.3">
      <c r="A24" s="26"/>
      <c r="B24" s="26"/>
      <c r="C24" s="93"/>
      <c r="D24" s="26"/>
      <c r="E24" s="48"/>
      <c r="F24" s="130"/>
      <c r="G24" s="21"/>
    </row>
    <row r="25" spans="1:10" ht="18" customHeight="1" x14ac:dyDescent="0.3">
      <c r="A25" s="26"/>
      <c r="B25" s="26"/>
      <c r="C25" s="93" t="s">
        <v>438</v>
      </c>
      <c r="D25" s="26" t="s">
        <v>111</v>
      </c>
      <c r="E25" s="48">
        <f>J25*1.2*0.8</f>
        <v>480</v>
      </c>
      <c r="F25" s="130"/>
      <c r="G25" s="21"/>
      <c r="J25" s="2">
        <v>500</v>
      </c>
    </row>
    <row r="26" spans="1:10" ht="18" customHeight="1" x14ac:dyDescent="0.3">
      <c r="A26" s="26"/>
      <c r="B26" s="26"/>
      <c r="C26" s="93"/>
      <c r="D26" s="26"/>
      <c r="E26" s="48"/>
      <c r="F26" s="130"/>
      <c r="G26" s="21"/>
    </row>
    <row r="27" spans="1:10" ht="18" customHeight="1" x14ac:dyDescent="0.3">
      <c r="A27" s="26"/>
      <c r="B27" s="26"/>
      <c r="C27" s="93" t="s">
        <v>439</v>
      </c>
      <c r="D27" s="26" t="s">
        <v>111</v>
      </c>
      <c r="E27" s="353"/>
      <c r="F27" s="130"/>
      <c r="G27" s="29" t="s">
        <v>60</v>
      </c>
    </row>
    <row r="28" spans="1:10" ht="18" customHeight="1" x14ac:dyDescent="0.3">
      <c r="A28" s="26"/>
      <c r="B28" s="26"/>
      <c r="C28" s="93"/>
      <c r="D28" s="26"/>
      <c r="E28" s="353"/>
      <c r="F28" s="130"/>
      <c r="G28" s="29"/>
    </row>
    <row r="29" spans="1:10" ht="18" customHeight="1" x14ac:dyDescent="0.3">
      <c r="A29" s="26"/>
      <c r="B29" s="26"/>
      <c r="C29" s="93" t="s">
        <v>440</v>
      </c>
      <c r="D29" s="26"/>
      <c r="E29" s="48"/>
      <c r="F29" s="130"/>
      <c r="G29" s="21"/>
    </row>
    <row r="30" spans="1:10" ht="18" customHeight="1" x14ac:dyDescent="0.3">
      <c r="A30" s="26"/>
      <c r="B30" s="26"/>
      <c r="C30" s="93" t="s">
        <v>441</v>
      </c>
      <c r="D30" s="26" t="s">
        <v>111</v>
      </c>
      <c r="E30" s="48"/>
      <c r="F30" s="130"/>
      <c r="G30" s="29" t="s">
        <v>60</v>
      </c>
    </row>
    <row r="31" spans="1:10" ht="18" customHeight="1" x14ac:dyDescent="0.3">
      <c r="A31" s="26"/>
      <c r="B31" s="26"/>
      <c r="C31" s="93"/>
      <c r="D31" s="26"/>
      <c r="E31" s="48"/>
      <c r="F31" s="130"/>
      <c r="G31" s="21"/>
    </row>
    <row r="32" spans="1:10" ht="18" customHeight="1" x14ac:dyDescent="0.3">
      <c r="A32" s="26" t="s">
        <v>633</v>
      </c>
      <c r="B32" s="26"/>
      <c r="C32" s="93" t="s">
        <v>481</v>
      </c>
      <c r="D32" s="26" t="s">
        <v>111</v>
      </c>
      <c r="E32" s="48">
        <f>J25*0.3*0.8</f>
        <v>120</v>
      </c>
      <c r="F32" s="130"/>
      <c r="G32" s="21"/>
    </row>
    <row r="33" spans="1:7" ht="18" customHeight="1" x14ac:dyDescent="0.3">
      <c r="A33" s="39"/>
      <c r="B33" s="39"/>
      <c r="C33" s="94"/>
      <c r="D33" s="39"/>
      <c r="E33" s="48"/>
      <c r="F33" s="130"/>
      <c r="G33" s="21"/>
    </row>
    <row r="34" spans="1:7" ht="18" customHeight="1" x14ac:dyDescent="0.3">
      <c r="A34" s="97" t="s">
        <v>634</v>
      </c>
      <c r="B34" s="365"/>
      <c r="C34" s="23" t="s">
        <v>401</v>
      </c>
      <c r="D34" s="19" t="s">
        <v>111</v>
      </c>
      <c r="E34" s="98"/>
      <c r="F34" s="32"/>
      <c r="G34" s="21" t="s">
        <v>60</v>
      </c>
    </row>
    <row r="35" spans="1:7" ht="18" customHeight="1" x14ac:dyDescent="0.3">
      <c r="A35" s="97"/>
      <c r="B35" s="365"/>
      <c r="C35" s="23"/>
      <c r="D35" s="19"/>
      <c r="E35" s="32"/>
      <c r="F35" s="32"/>
      <c r="G35" s="21"/>
    </row>
    <row r="36" spans="1:7" ht="18" customHeight="1" x14ac:dyDescent="0.3">
      <c r="A36" s="97" t="s">
        <v>635</v>
      </c>
      <c r="B36" s="365"/>
      <c r="C36" s="23" t="s">
        <v>402</v>
      </c>
      <c r="D36" s="19"/>
      <c r="E36" s="32"/>
      <c r="F36" s="32"/>
      <c r="G36" s="21"/>
    </row>
    <row r="37" spans="1:7" ht="18" customHeight="1" x14ac:dyDescent="0.3">
      <c r="A37" s="97"/>
      <c r="B37" s="365"/>
      <c r="C37" s="23" t="s">
        <v>403</v>
      </c>
      <c r="D37" s="19"/>
      <c r="E37" s="32"/>
      <c r="F37" s="32"/>
      <c r="G37" s="21"/>
    </row>
    <row r="38" spans="1:7" ht="18" customHeight="1" x14ac:dyDescent="0.3">
      <c r="A38" s="97"/>
      <c r="B38" s="365"/>
      <c r="C38" s="23"/>
      <c r="D38" s="19"/>
      <c r="E38" s="98"/>
      <c r="F38" s="32"/>
      <c r="G38" s="21"/>
    </row>
    <row r="39" spans="1:7" ht="18" customHeight="1" x14ac:dyDescent="0.3">
      <c r="A39" s="97"/>
      <c r="B39" s="365"/>
      <c r="C39" s="23" t="s">
        <v>583</v>
      </c>
      <c r="D39" s="19"/>
      <c r="E39" s="32"/>
      <c r="F39" s="32"/>
      <c r="G39" s="21"/>
    </row>
    <row r="40" spans="1:7" ht="18" customHeight="1" x14ac:dyDescent="0.3">
      <c r="A40" s="97"/>
      <c r="B40" s="365"/>
      <c r="C40" s="23" t="s">
        <v>533</v>
      </c>
      <c r="D40" s="19" t="s">
        <v>111</v>
      </c>
      <c r="E40" s="32">
        <f>E32*0.3*0.3</f>
        <v>10.799999999999999</v>
      </c>
      <c r="F40" s="32"/>
      <c r="G40" s="21"/>
    </row>
    <row r="41" spans="1:7" ht="18" customHeight="1" x14ac:dyDescent="0.3">
      <c r="A41" s="97"/>
      <c r="B41" s="365"/>
      <c r="C41" s="23"/>
      <c r="D41" s="19"/>
      <c r="E41" s="32"/>
      <c r="F41" s="32"/>
      <c r="G41" s="21"/>
    </row>
    <row r="42" spans="1:7" ht="18" customHeight="1" x14ac:dyDescent="0.3">
      <c r="A42" s="97" t="s">
        <v>636</v>
      </c>
      <c r="B42" s="365"/>
      <c r="C42" s="23" t="s">
        <v>402</v>
      </c>
      <c r="D42" s="19"/>
      <c r="E42" s="32"/>
      <c r="F42" s="32"/>
      <c r="G42" s="21"/>
    </row>
    <row r="43" spans="1:7" ht="18" customHeight="1" x14ac:dyDescent="0.3">
      <c r="A43" s="97"/>
      <c r="B43" s="365"/>
      <c r="C43" s="23" t="s">
        <v>403</v>
      </c>
      <c r="D43" s="19"/>
      <c r="E43" s="32"/>
      <c r="F43" s="32"/>
      <c r="G43" s="21"/>
    </row>
    <row r="44" spans="1:7" ht="18" customHeight="1" x14ac:dyDescent="0.3">
      <c r="A44" s="97"/>
      <c r="B44" s="365"/>
      <c r="C44" s="23"/>
      <c r="D44" s="19"/>
      <c r="E44" s="98"/>
      <c r="F44" s="32"/>
      <c r="G44" s="21"/>
    </row>
    <row r="45" spans="1:7" ht="18" customHeight="1" x14ac:dyDescent="0.3">
      <c r="A45" s="97"/>
      <c r="B45" s="365"/>
      <c r="C45" s="23" t="s">
        <v>582</v>
      </c>
      <c r="D45" s="19"/>
      <c r="E45" s="32"/>
      <c r="F45" s="32"/>
      <c r="G45" s="21"/>
    </row>
    <row r="46" spans="1:7" ht="18" customHeight="1" x14ac:dyDescent="0.3">
      <c r="A46" s="97"/>
      <c r="B46" s="365"/>
      <c r="C46" s="23" t="s">
        <v>584</v>
      </c>
      <c r="D46" s="19" t="s">
        <v>111</v>
      </c>
      <c r="E46" s="98">
        <f>E32*0.8*0.4</f>
        <v>38.400000000000006</v>
      </c>
      <c r="F46" s="32"/>
      <c r="G46" s="21"/>
    </row>
    <row r="47" spans="1:7" ht="18" customHeight="1" x14ac:dyDescent="0.3">
      <c r="A47" s="97"/>
      <c r="B47" s="365"/>
      <c r="C47" s="23"/>
      <c r="D47" s="19"/>
      <c r="E47" s="32"/>
      <c r="F47" s="32"/>
      <c r="G47" s="21"/>
    </row>
    <row r="48" spans="1:7" ht="18" customHeight="1" x14ac:dyDescent="0.3">
      <c r="A48" s="97" t="s">
        <v>637</v>
      </c>
      <c r="B48" s="365"/>
      <c r="C48" s="23" t="s">
        <v>404</v>
      </c>
      <c r="D48" s="19"/>
      <c r="E48" s="32"/>
      <c r="F48" s="32"/>
      <c r="G48" s="21"/>
    </row>
    <row r="49" spans="1:7" ht="18" customHeight="1" x14ac:dyDescent="0.3">
      <c r="A49" s="97"/>
      <c r="B49" s="365"/>
      <c r="C49" s="23"/>
      <c r="D49" s="19"/>
      <c r="E49" s="32"/>
      <c r="F49" s="32"/>
      <c r="G49" s="21"/>
    </row>
    <row r="50" spans="1:7" ht="18" customHeight="1" x14ac:dyDescent="0.3">
      <c r="A50" s="97"/>
      <c r="B50" s="365"/>
      <c r="C50" s="23" t="s">
        <v>585</v>
      </c>
      <c r="D50" s="19"/>
      <c r="E50" s="32"/>
      <c r="F50" s="32"/>
      <c r="G50" s="21"/>
    </row>
    <row r="51" spans="1:7" ht="18" customHeight="1" x14ac:dyDescent="0.3">
      <c r="A51" s="97"/>
      <c r="B51" s="365"/>
      <c r="C51" s="23" t="s">
        <v>405</v>
      </c>
      <c r="D51" s="19"/>
      <c r="E51" s="32"/>
      <c r="F51" s="32"/>
      <c r="G51" s="21"/>
    </row>
    <row r="52" spans="1:7" ht="18" customHeight="1" x14ac:dyDescent="0.3">
      <c r="A52" s="97"/>
      <c r="B52" s="365"/>
      <c r="C52" s="23"/>
      <c r="D52" s="19"/>
      <c r="E52" s="32"/>
      <c r="F52" s="32"/>
      <c r="G52" s="21"/>
    </row>
    <row r="53" spans="1:7" ht="18" customHeight="1" x14ac:dyDescent="0.3">
      <c r="A53" s="97"/>
      <c r="B53" s="365"/>
      <c r="C53" s="23" t="s">
        <v>728</v>
      </c>
      <c r="D53" s="19" t="s">
        <v>35</v>
      </c>
      <c r="E53" s="32">
        <f>J25</f>
        <v>500</v>
      </c>
      <c r="F53" s="32"/>
      <c r="G53" s="21"/>
    </row>
    <row r="54" spans="1:7" ht="18" customHeight="1" x14ac:dyDescent="0.3">
      <c r="A54" s="97"/>
      <c r="B54" s="365"/>
      <c r="C54" s="23"/>
      <c r="D54" s="19"/>
      <c r="E54" s="32"/>
      <c r="F54" s="32"/>
      <c r="G54" s="21"/>
    </row>
    <row r="55" spans="1:7" ht="18" customHeight="1" x14ac:dyDescent="0.3">
      <c r="A55" s="97" t="s">
        <v>638</v>
      </c>
      <c r="B55" s="365"/>
      <c r="C55" s="23" t="s">
        <v>406</v>
      </c>
      <c r="D55" s="19"/>
      <c r="E55" s="32"/>
      <c r="F55" s="32"/>
      <c r="G55" s="21"/>
    </row>
    <row r="56" spans="1:7" ht="18" customHeight="1" x14ac:dyDescent="0.3">
      <c r="A56" s="97"/>
      <c r="B56" s="365"/>
      <c r="C56" s="23" t="s">
        <v>407</v>
      </c>
      <c r="D56" s="19" t="s">
        <v>115</v>
      </c>
      <c r="E56" s="98"/>
      <c r="F56" s="32"/>
      <c r="G56" s="21" t="s">
        <v>60</v>
      </c>
    </row>
    <row r="57" spans="1:7" ht="18" customHeight="1" x14ac:dyDescent="0.3">
      <c r="A57" s="97"/>
      <c r="B57" s="365"/>
      <c r="C57" s="23"/>
      <c r="D57" s="19"/>
      <c r="E57" s="98"/>
      <c r="F57" s="32"/>
      <c r="G57" s="21"/>
    </row>
    <row r="58" spans="1:7" ht="18" customHeight="1" x14ac:dyDescent="0.3">
      <c r="A58" s="97" t="s">
        <v>639</v>
      </c>
      <c r="B58" s="365"/>
      <c r="C58" s="23" t="s">
        <v>408</v>
      </c>
      <c r="D58" s="19"/>
      <c r="E58" s="32"/>
      <c r="F58" s="32"/>
      <c r="G58" s="21"/>
    </row>
    <row r="59" spans="1:7" ht="18" customHeight="1" x14ac:dyDescent="0.3">
      <c r="A59" s="97"/>
      <c r="B59" s="365"/>
      <c r="C59" s="23"/>
      <c r="D59" s="19"/>
      <c r="E59" s="32"/>
      <c r="F59" s="32"/>
      <c r="G59" s="21"/>
    </row>
    <row r="60" spans="1:7" ht="18" customHeight="1" x14ac:dyDescent="0.3">
      <c r="A60" s="97"/>
      <c r="B60" s="365"/>
      <c r="C60" s="23" t="s">
        <v>495</v>
      </c>
      <c r="D60" s="19" t="s">
        <v>115</v>
      </c>
      <c r="E60" s="98">
        <f>J25*1.3</f>
        <v>650</v>
      </c>
      <c r="F60" s="32"/>
      <c r="G60" s="21"/>
    </row>
    <row r="61" spans="1:7" ht="18" customHeight="1" x14ac:dyDescent="0.2">
      <c r="A61" s="454" t="s">
        <v>443</v>
      </c>
      <c r="B61" s="455"/>
      <c r="C61" s="455"/>
      <c r="D61" s="182"/>
      <c r="E61" s="182"/>
      <c r="F61" s="184"/>
      <c r="G61" s="213"/>
    </row>
    <row r="62" spans="1:7" ht="18" customHeight="1" x14ac:dyDescent="0.2">
      <c r="A62" s="461" t="s">
        <v>442</v>
      </c>
      <c r="B62" s="462"/>
      <c r="C62" s="462"/>
      <c r="D62" s="462"/>
      <c r="E62" s="462"/>
      <c r="F62" s="464"/>
      <c r="G62" s="213"/>
    </row>
    <row r="63" spans="1:7" ht="18" customHeight="1" x14ac:dyDescent="0.3">
      <c r="A63" s="200"/>
      <c r="B63" s="200"/>
      <c r="C63" s="201"/>
      <c r="D63" s="199"/>
      <c r="E63" s="203"/>
      <c r="F63" s="32"/>
      <c r="G63" s="21"/>
    </row>
    <row r="64" spans="1:7" ht="18" customHeight="1" x14ac:dyDescent="0.3">
      <c r="A64" s="200" t="s">
        <v>640</v>
      </c>
      <c r="B64" s="200"/>
      <c r="C64" s="47" t="s">
        <v>409</v>
      </c>
      <c r="D64" s="199"/>
      <c r="E64" s="130"/>
      <c r="F64" s="32"/>
      <c r="G64" s="21"/>
    </row>
    <row r="65" spans="1:11" ht="18" customHeight="1" x14ac:dyDescent="0.3">
      <c r="A65" s="200"/>
      <c r="B65" s="200"/>
      <c r="C65" s="47" t="s">
        <v>494</v>
      </c>
      <c r="D65" s="199"/>
      <c r="E65" s="130"/>
      <c r="F65" s="32"/>
      <c r="G65" s="21"/>
    </row>
    <row r="66" spans="1:11" ht="18" customHeight="1" x14ac:dyDescent="0.3">
      <c r="A66" s="200"/>
      <c r="B66" s="200"/>
      <c r="C66" s="47" t="s">
        <v>410</v>
      </c>
      <c r="D66" s="199"/>
      <c r="E66" s="130"/>
      <c r="F66" s="32"/>
      <c r="G66" s="21"/>
    </row>
    <row r="67" spans="1:11" ht="18" customHeight="1" x14ac:dyDescent="0.3">
      <c r="A67" s="200"/>
      <c r="B67" s="200"/>
      <c r="C67" s="47"/>
      <c r="D67" s="199"/>
      <c r="E67" s="130"/>
      <c r="F67" s="32"/>
      <c r="G67" s="21"/>
    </row>
    <row r="68" spans="1:11" ht="18" customHeight="1" x14ac:dyDescent="0.3">
      <c r="A68" s="200"/>
      <c r="B68" s="200" t="s">
        <v>657</v>
      </c>
      <c r="C68" s="47" t="s">
        <v>411</v>
      </c>
      <c r="D68" s="199" t="s">
        <v>26</v>
      </c>
      <c r="E68" s="204">
        <v>2</v>
      </c>
      <c r="F68" s="32"/>
      <c r="G68" s="21"/>
    </row>
    <row r="69" spans="1:11" ht="18" customHeight="1" x14ac:dyDescent="0.3">
      <c r="A69" s="200"/>
      <c r="B69" s="200"/>
      <c r="C69" s="47"/>
      <c r="D69" s="199"/>
      <c r="E69" s="204"/>
      <c r="F69" s="32"/>
      <c r="G69" s="21"/>
    </row>
    <row r="70" spans="1:11" ht="18" customHeight="1" x14ac:dyDescent="0.3">
      <c r="A70" s="200"/>
      <c r="B70" s="200" t="s">
        <v>657</v>
      </c>
      <c r="C70" s="47" t="s">
        <v>497</v>
      </c>
      <c r="D70" s="199" t="s">
        <v>26</v>
      </c>
      <c r="E70" s="204">
        <v>2</v>
      </c>
      <c r="F70" s="32"/>
      <c r="G70" s="21"/>
    </row>
    <row r="71" spans="1:11" ht="18" customHeight="1" x14ac:dyDescent="0.3">
      <c r="A71" s="200"/>
      <c r="B71" s="200"/>
      <c r="C71" s="47"/>
      <c r="D71" s="199"/>
      <c r="E71" s="204"/>
      <c r="F71" s="32"/>
      <c r="G71" s="21"/>
    </row>
    <row r="72" spans="1:11" ht="18" customHeight="1" x14ac:dyDescent="0.3">
      <c r="A72" s="200"/>
      <c r="B72" s="200" t="s">
        <v>657</v>
      </c>
      <c r="C72" s="47" t="s">
        <v>496</v>
      </c>
      <c r="D72" s="199" t="s">
        <v>26</v>
      </c>
      <c r="E72" s="204">
        <v>2</v>
      </c>
      <c r="F72" s="32"/>
      <c r="G72" s="21"/>
    </row>
    <row r="73" spans="1:11" ht="18" customHeight="1" x14ac:dyDescent="0.3">
      <c r="A73" s="200"/>
      <c r="B73" s="200"/>
      <c r="C73" s="47"/>
      <c r="D73" s="199"/>
      <c r="E73" s="204">
        <v>2</v>
      </c>
      <c r="F73" s="32"/>
      <c r="G73" s="21"/>
    </row>
    <row r="74" spans="1:11" ht="18" customHeight="1" x14ac:dyDescent="0.3">
      <c r="A74" s="200"/>
      <c r="B74" s="200" t="s">
        <v>657</v>
      </c>
      <c r="C74" s="47" t="s">
        <v>412</v>
      </c>
      <c r="D74" s="199" t="s">
        <v>26</v>
      </c>
      <c r="E74" s="130">
        <v>5</v>
      </c>
      <c r="F74" s="32"/>
      <c r="G74" s="21"/>
    </row>
    <row r="75" spans="1:11" ht="18" customHeight="1" x14ac:dyDescent="0.3">
      <c r="A75" s="200"/>
      <c r="B75" s="200"/>
      <c r="C75" s="47"/>
      <c r="D75" s="199"/>
      <c r="E75" s="130"/>
      <c r="F75" s="32"/>
      <c r="G75" s="21"/>
      <c r="J75" s="2">
        <v>1</v>
      </c>
      <c r="K75" s="2" t="s">
        <v>37</v>
      </c>
    </row>
    <row r="76" spans="1:11" ht="18" customHeight="1" x14ac:dyDescent="0.2">
      <c r="A76" s="342" t="s">
        <v>641</v>
      </c>
      <c r="B76" s="342" t="s">
        <v>657</v>
      </c>
      <c r="C76" s="47" t="s">
        <v>413</v>
      </c>
      <c r="D76" s="199" t="s">
        <v>26</v>
      </c>
      <c r="E76" s="130">
        <v>5</v>
      </c>
      <c r="F76" s="32"/>
      <c r="G76" s="21"/>
    </row>
    <row r="77" spans="1:11" ht="18" customHeight="1" x14ac:dyDescent="0.3">
      <c r="A77" s="200"/>
      <c r="B77" s="200"/>
      <c r="C77" s="47"/>
      <c r="D77" s="199"/>
      <c r="E77" s="130"/>
      <c r="F77" s="32"/>
      <c r="G77" s="21"/>
    </row>
    <row r="78" spans="1:11" ht="18" customHeight="1" x14ac:dyDescent="0.3">
      <c r="A78" s="145" t="s">
        <v>234</v>
      </c>
      <c r="B78" s="145"/>
      <c r="C78" s="93" t="s">
        <v>242</v>
      </c>
      <c r="D78" s="202"/>
      <c r="E78" s="48"/>
      <c r="F78" s="20"/>
      <c r="G78" s="21"/>
    </row>
    <row r="79" spans="1:11" ht="18" customHeight="1" x14ac:dyDescent="0.3">
      <c r="A79" s="145"/>
      <c r="B79" s="145"/>
      <c r="C79" s="93" t="s">
        <v>243</v>
      </c>
      <c r="D79" s="202" t="s">
        <v>235</v>
      </c>
      <c r="E79" s="48">
        <f>(E10+E25)*J79</f>
        <v>2790</v>
      </c>
      <c r="F79" s="20"/>
      <c r="G79" s="21"/>
      <c r="J79" s="2">
        <v>3</v>
      </c>
      <c r="K79" s="2" t="s">
        <v>37</v>
      </c>
    </row>
    <row r="80" spans="1:11" ht="18" customHeight="1" x14ac:dyDescent="0.3">
      <c r="A80" s="145"/>
      <c r="B80" s="145"/>
      <c r="C80" s="93"/>
      <c r="D80" s="202"/>
      <c r="E80" s="48"/>
      <c r="F80" s="20"/>
      <c r="G80" s="21"/>
      <c r="H80" s="263"/>
    </row>
    <row r="81" spans="1:8" ht="18" customHeight="1" x14ac:dyDescent="0.3">
      <c r="A81" s="145" t="s">
        <v>642</v>
      </c>
      <c r="B81" s="145"/>
      <c r="C81" s="93" t="s">
        <v>241</v>
      </c>
      <c r="D81" s="202" t="s">
        <v>111</v>
      </c>
      <c r="E81" s="48"/>
      <c r="F81" s="20"/>
      <c r="G81" s="29" t="s">
        <v>60</v>
      </c>
      <c r="H81" s="263"/>
    </row>
    <row r="82" spans="1:8" ht="18" customHeight="1" x14ac:dyDescent="0.3">
      <c r="A82" s="145"/>
      <c r="B82" s="145"/>
      <c r="C82" s="93"/>
      <c r="D82" s="202"/>
      <c r="E82" s="48"/>
      <c r="F82" s="20"/>
      <c r="G82" s="29"/>
      <c r="H82" s="263"/>
    </row>
    <row r="83" spans="1:8" ht="18" customHeight="1" x14ac:dyDescent="0.3">
      <c r="A83" s="145" t="s">
        <v>643</v>
      </c>
      <c r="B83" s="145"/>
      <c r="C83" s="93" t="s">
        <v>498</v>
      </c>
      <c r="D83" s="202" t="s">
        <v>17</v>
      </c>
      <c r="E83" s="48">
        <v>10</v>
      </c>
      <c r="F83" s="20"/>
      <c r="G83" s="21"/>
      <c r="H83" s="263"/>
    </row>
    <row r="84" spans="1:8" ht="18" customHeight="1" x14ac:dyDescent="0.2">
      <c r="A84" s="340"/>
      <c r="B84" s="340"/>
      <c r="C84" s="341"/>
      <c r="D84" s="293"/>
      <c r="E84" s="130"/>
      <c r="F84" s="32"/>
      <c r="G84" s="338"/>
    </row>
    <row r="85" spans="1:8" ht="18" customHeight="1" x14ac:dyDescent="0.3">
      <c r="A85" s="340" t="s">
        <v>644</v>
      </c>
      <c r="B85" s="340"/>
      <c r="C85" s="341" t="s">
        <v>244</v>
      </c>
      <c r="D85" s="279" t="s">
        <v>111</v>
      </c>
      <c r="E85" s="48">
        <f>1500*0.15*1.5</f>
        <v>337.5</v>
      </c>
      <c r="F85" s="32"/>
      <c r="G85" s="29"/>
    </row>
    <row r="86" spans="1:8" ht="18" customHeight="1" x14ac:dyDescent="0.3">
      <c r="A86" s="340"/>
      <c r="B86" s="340"/>
      <c r="C86" s="341" t="s">
        <v>245</v>
      </c>
      <c r="D86" s="279"/>
      <c r="E86" s="130"/>
      <c r="F86" s="32"/>
      <c r="G86" s="338"/>
    </row>
    <row r="87" spans="1:8" ht="18" customHeight="1" x14ac:dyDescent="0.3">
      <c r="A87" s="340"/>
      <c r="B87" s="340"/>
      <c r="C87" s="341"/>
      <c r="D87" s="279"/>
      <c r="E87" s="130"/>
      <c r="F87" s="32"/>
      <c r="G87" s="338"/>
    </row>
    <row r="88" spans="1:8" ht="18" customHeight="1" x14ac:dyDescent="0.2">
      <c r="A88" s="139" t="s">
        <v>415</v>
      </c>
      <c r="B88" s="342" t="s">
        <v>657</v>
      </c>
      <c r="C88" s="47" t="s">
        <v>416</v>
      </c>
      <c r="D88" s="199" t="s">
        <v>26</v>
      </c>
      <c r="E88" s="48">
        <f>1000/50</f>
        <v>20</v>
      </c>
      <c r="F88" s="20"/>
      <c r="G88" s="21"/>
    </row>
    <row r="89" spans="1:8" ht="18" customHeight="1" x14ac:dyDescent="0.2">
      <c r="A89" s="139"/>
      <c r="B89" s="139"/>
      <c r="C89" s="47"/>
      <c r="D89" s="199"/>
      <c r="E89" s="48"/>
      <c r="F89" s="20"/>
      <c r="G89" s="132"/>
    </row>
    <row r="90" spans="1:8" ht="18" customHeight="1" x14ac:dyDescent="0.2">
      <c r="A90" s="342" t="s">
        <v>592</v>
      </c>
      <c r="B90" s="342"/>
      <c r="C90" s="47" t="s">
        <v>447</v>
      </c>
      <c r="D90" s="199"/>
      <c r="E90" s="205"/>
      <c r="F90" s="20"/>
      <c r="G90" s="101"/>
    </row>
    <row r="91" spans="1:8" ht="18" customHeight="1" x14ac:dyDescent="0.3">
      <c r="A91" s="139"/>
      <c r="B91" s="139"/>
      <c r="C91" s="47" t="s">
        <v>499</v>
      </c>
      <c r="D91" s="199" t="s">
        <v>434</v>
      </c>
      <c r="E91" s="48">
        <v>25</v>
      </c>
      <c r="F91" s="20"/>
      <c r="G91" s="29"/>
    </row>
    <row r="92" spans="1:8" ht="18" customHeight="1" x14ac:dyDescent="0.3">
      <c r="A92" s="139"/>
      <c r="B92" s="139"/>
      <c r="C92" s="47"/>
      <c r="D92" s="199"/>
      <c r="E92" s="48"/>
      <c r="F92" s="20"/>
      <c r="G92" s="443"/>
    </row>
    <row r="93" spans="1:8" ht="18" customHeight="1" x14ac:dyDescent="0.3">
      <c r="A93" s="139"/>
      <c r="B93" s="139"/>
      <c r="C93" s="47"/>
      <c r="D93" s="199"/>
      <c r="E93" s="48"/>
      <c r="F93" s="20"/>
      <c r="G93" s="443"/>
    </row>
    <row r="94" spans="1:8" ht="18" customHeight="1" x14ac:dyDescent="0.3">
      <c r="A94" s="139"/>
      <c r="B94" s="139"/>
      <c r="C94" s="47"/>
      <c r="D94" s="199"/>
      <c r="E94" s="48"/>
      <c r="F94" s="20"/>
      <c r="G94" s="443"/>
    </row>
    <row r="95" spans="1:8" ht="18" customHeight="1" x14ac:dyDescent="0.3">
      <c r="A95" s="139"/>
      <c r="B95" s="139"/>
      <c r="C95" s="47"/>
      <c r="D95" s="199"/>
      <c r="E95" s="48"/>
      <c r="F95" s="20"/>
      <c r="G95" s="443"/>
    </row>
    <row r="96" spans="1:8" ht="18" customHeight="1" x14ac:dyDescent="0.3">
      <c r="A96" s="139"/>
      <c r="B96" s="139"/>
      <c r="C96" s="47"/>
      <c r="D96" s="199"/>
      <c r="E96" s="48"/>
      <c r="F96" s="20"/>
      <c r="G96" s="443"/>
    </row>
    <row r="97" spans="1:7" ht="18" customHeight="1" x14ac:dyDescent="0.3">
      <c r="A97" s="139"/>
      <c r="B97" s="139"/>
      <c r="C97" s="47"/>
      <c r="D97" s="199"/>
      <c r="E97" s="48"/>
      <c r="F97" s="20"/>
      <c r="G97" s="443"/>
    </row>
    <row r="98" spans="1:7" ht="18" customHeight="1" x14ac:dyDescent="0.3">
      <c r="A98" s="139"/>
      <c r="B98" s="139"/>
      <c r="C98" s="47"/>
      <c r="D98" s="199"/>
      <c r="E98" s="48"/>
      <c r="F98" s="20"/>
      <c r="G98" s="443"/>
    </row>
    <row r="99" spans="1:7" ht="18" customHeight="1" x14ac:dyDescent="0.3">
      <c r="A99" s="139"/>
      <c r="B99" s="139"/>
      <c r="C99" s="47"/>
      <c r="D99" s="199"/>
      <c r="E99" s="48"/>
      <c r="F99" s="20"/>
      <c r="G99" s="443"/>
    </row>
    <row r="100" spans="1:7" ht="18" customHeight="1" x14ac:dyDescent="0.3">
      <c r="A100" s="139"/>
      <c r="B100" s="139"/>
      <c r="C100" s="47"/>
      <c r="D100" s="199"/>
      <c r="E100" s="48"/>
      <c r="F100" s="20"/>
      <c r="G100" s="443"/>
    </row>
    <row r="101" spans="1:7" ht="18" customHeight="1" x14ac:dyDescent="0.3">
      <c r="A101" s="139"/>
      <c r="B101" s="139"/>
      <c r="C101" s="47"/>
      <c r="D101" s="199"/>
      <c r="E101" s="48"/>
      <c r="F101" s="20"/>
      <c r="G101" s="443"/>
    </row>
    <row r="102" spans="1:7" ht="18" customHeight="1" x14ac:dyDescent="0.3">
      <c r="A102" s="139"/>
      <c r="B102" s="139"/>
      <c r="C102" s="47"/>
      <c r="D102" s="199"/>
      <c r="E102" s="48"/>
      <c r="F102" s="20"/>
      <c r="G102" s="443"/>
    </row>
    <row r="103" spans="1:7" ht="18" customHeight="1" x14ac:dyDescent="0.3">
      <c r="A103" s="139"/>
      <c r="B103" s="139"/>
      <c r="C103" s="47"/>
      <c r="D103" s="199"/>
      <c r="E103" s="48"/>
      <c r="F103" s="20"/>
      <c r="G103" s="443"/>
    </row>
    <row r="104" spans="1:7" ht="18" customHeight="1" x14ac:dyDescent="0.2">
      <c r="A104" s="139"/>
      <c r="B104" s="139"/>
      <c r="C104" s="47"/>
      <c r="D104" s="199"/>
      <c r="E104" s="205"/>
      <c r="F104" s="20"/>
      <c r="G104" s="101"/>
    </row>
    <row r="105" spans="1:7" ht="18" customHeight="1" x14ac:dyDescent="0.2">
      <c r="A105" s="139"/>
      <c r="B105" s="139"/>
      <c r="C105" s="47"/>
      <c r="D105" s="199"/>
      <c r="E105" s="205"/>
      <c r="F105" s="20"/>
      <c r="G105" s="101"/>
    </row>
    <row r="106" spans="1:7" ht="18" customHeight="1" x14ac:dyDescent="0.2">
      <c r="A106" s="139"/>
      <c r="B106" s="139"/>
      <c r="C106" s="47"/>
      <c r="D106" s="199"/>
      <c r="E106" s="205"/>
      <c r="F106" s="20"/>
      <c r="G106" s="101"/>
    </row>
    <row r="107" spans="1:7" ht="18" customHeight="1" x14ac:dyDescent="0.2">
      <c r="A107" s="139"/>
      <c r="B107" s="139"/>
      <c r="C107" s="47"/>
      <c r="D107" s="199"/>
      <c r="E107" s="205"/>
      <c r="F107" s="20"/>
      <c r="G107" s="101"/>
    </row>
    <row r="108" spans="1:7" ht="18" customHeight="1" x14ac:dyDescent="0.2">
      <c r="A108" s="139"/>
      <c r="B108" s="139"/>
      <c r="C108" s="47"/>
      <c r="D108" s="199"/>
      <c r="E108" s="205"/>
      <c r="F108" s="20"/>
      <c r="G108" s="101"/>
    </row>
    <row r="109" spans="1:7" ht="18" customHeight="1" x14ac:dyDescent="0.2">
      <c r="A109" s="139"/>
      <c r="B109" s="139"/>
      <c r="C109" s="47"/>
      <c r="D109" s="199"/>
      <c r="E109" s="205"/>
      <c r="F109" s="20"/>
      <c r="G109" s="101"/>
    </row>
    <row r="110" spans="1:7" ht="18" customHeight="1" x14ac:dyDescent="0.2">
      <c r="A110" s="139"/>
      <c r="B110" s="139"/>
      <c r="C110" s="47"/>
      <c r="D110" s="199"/>
      <c r="E110" s="205"/>
      <c r="F110" s="20"/>
      <c r="G110" s="101"/>
    </row>
    <row r="111" spans="1:7" ht="18" customHeight="1" x14ac:dyDescent="0.2">
      <c r="A111" s="139"/>
      <c r="B111" s="139"/>
      <c r="C111" s="47"/>
      <c r="D111" s="199"/>
      <c r="E111" s="205"/>
      <c r="F111" s="20"/>
      <c r="G111" s="101"/>
    </row>
    <row r="112" spans="1:7" ht="18" customHeight="1" x14ac:dyDescent="0.2">
      <c r="A112" s="139"/>
      <c r="B112" s="139"/>
      <c r="C112" s="47"/>
      <c r="D112" s="199"/>
      <c r="E112" s="205"/>
      <c r="F112" s="20"/>
      <c r="G112" s="101"/>
    </row>
    <row r="113" spans="1:7" ht="18" customHeight="1" x14ac:dyDescent="0.2">
      <c r="A113" s="139"/>
      <c r="B113" s="139"/>
      <c r="C113" s="47"/>
      <c r="D113" s="199"/>
      <c r="E113" s="205"/>
      <c r="F113" s="20"/>
      <c r="G113" s="101"/>
    </row>
    <row r="114" spans="1:7" ht="18" customHeight="1" x14ac:dyDescent="0.2">
      <c r="A114" s="139"/>
      <c r="B114" s="139"/>
      <c r="C114" s="47"/>
      <c r="D114" s="199"/>
      <c r="E114" s="205"/>
      <c r="F114" s="20"/>
      <c r="G114" s="101"/>
    </row>
    <row r="115" spans="1:7" ht="18" customHeight="1" x14ac:dyDescent="0.2">
      <c r="A115" s="139"/>
      <c r="B115" s="139"/>
      <c r="C115" s="47"/>
      <c r="D115" s="199"/>
      <c r="E115" s="205"/>
      <c r="F115" s="20"/>
      <c r="G115" s="101"/>
    </row>
    <row r="116" spans="1:7" ht="18" customHeight="1" x14ac:dyDescent="0.2">
      <c r="A116" s="139"/>
      <c r="B116" s="139"/>
      <c r="C116" s="47"/>
      <c r="D116" s="199"/>
      <c r="E116" s="205"/>
      <c r="F116" s="20"/>
      <c r="G116" s="101"/>
    </row>
    <row r="117" spans="1:7" ht="18" customHeight="1" x14ac:dyDescent="0.2">
      <c r="A117" s="139"/>
      <c r="B117" s="139"/>
      <c r="C117" s="47"/>
      <c r="D117" s="199"/>
      <c r="E117" s="205"/>
      <c r="F117" s="20"/>
      <c r="G117" s="101"/>
    </row>
    <row r="118" spans="1:7" ht="18" customHeight="1" x14ac:dyDescent="0.2">
      <c r="A118" s="139"/>
      <c r="B118" s="139"/>
      <c r="C118" s="47"/>
      <c r="D118" s="199"/>
      <c r="E118" s="205"/>
      <c r="F118" s="20"/>
      <c r="G118" s="101"/>
    </row>
    <row r="119" spans="1:7" ht="18" customHeight="1" x14ac:dyDescent="0.2">
      <c r="A119" s="139"/>
      <c r="B119" s="139"/>
      <c r="C119" s="47"/>
      <c r="D119" s="199"/>
      <c r="E119" s="205"/>
      <c r="F119" s="20"/>
      <c r="G119" s="101"/>
    </row>
    <row r="120" spans="1:7" ht="18" customHeight="1" x14ac:dyDescent="0.2">
      <c r="A120" s="139"/>
      <c r="B120" s="139"/>
      <c r="C120" s="47"/>
      <c r="D120" s="199"/>
      <c r="E120" s="205"/>
      <c r="F120" s="20"/>
      <c r="G120" s="101"/>
    </row>
    <row r="121" spans="1:7" ht="18" customHeight="1" x14ac:dyDescent="0.2">
      <c r="A121" s="139"/>
      <c r="B121" s="139"/>
      <c r="C121" s="47"/>
      <c r="D121" s="199"/>
      <c r="E121" s="205"/>
      <c r="F121" s="20"/>
      <c r="G121" s="101"/>
    </row>
    <row r="122" spans="1:7" ht="18" customHeight="1" x14ac:dyDescent="0.2">
      <c r="A122" s="139"/>
      <c r="B122" s="139"/>
      <c r="C122" s="47"/>
      <c r="D122" s="199"/>
      <c r="E122" s="205"/>
      <c r="F122" s="20"/>
      <c r="G122" s="101"/>
    </row>
    <row r="123" spans="1:7" ht="18" customHeight="1" x14ac:dyDescent="0.2">
      <c r="A123" s="139"/>
      <c r="B123" s="139"/>
      <c r="C123" s="47"/>
      <c r="D123" s="199"/>
      <c r="E123" s="205"/>
      <c r="F123" s="20"/>
      <c r="G123" s="101"/>
    </row>
    <row r="124" spans="1:7" ht="18" customHeight="1" x14ac:dyDescent="0.2">
      <c r="A124" s="139"/>
      <c r="B124" s="139"/>
      <c r="C124" s="44"/>
      <c r="D124" s="199"/>
      <c r="E124" s="206"/>
      <c r="F124" s="20"/>
      <c r="G124" s="101"/>
    </row>
    <row r="125" spans="1:7" s="7" customFormat="1" ht="18" customHeight="1" x14ac:dyDescent="0.2">
      <c r="A125" s="454" t="s">
        <v>14</v>
      </c>
      <c r="B125" s="455"/>
      <c r="C125" s="455"/>
      <c r="D125" s="182"/>
      <c r="E125" s="182"/>
      <c r="F125" s="184"/>
      <c r="G125" s="213"/>
    </row>
    <row r="169" spans="1:7" s="5" customFormat="1" ht="18" customHeight="1" x14ac:dyDescent="0.2">
      <c r="A169" s="2"/>
      <c r="B169" s="2"/>
      <c r="C169" s="2"/>
      <c r="D169" s="3"/>
      <c r="E169" s="9"/>
      <c r="G169" s="8"/>
    </row>
  </sheetData>
  <mergeCells count="3">
    <mergeCell ref="A125:C125"/>
    <mergeCell ref="A61:C61"/>
    <mergeCell ref="A62:F62"/>
  </mergeCells>
  <pageMargins left="0.7" right="0.7" top="0.75" bottom="0.75" header="0.3" footer="0.3"/>
  <pageSetup paperSize="9" scale="63" firstPageNumber="86" fitToHeight="0" orientation="portrait" useFirstPageNumber="1" horizontalDpi="300" verticalDpi="300" r:id="rId1"/>
  <headerFooter alignWithMargins="0">
    <oddFooter>&amp;C&amp;P</oddFooter>
  </headerFooter>
  <rowBreaks count="1" manualBreakCount="1">
    <brk id="61" max="6" man="1"/>
  </rowBreak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tabColor theme="3" tint="0.39997558519241921"/>
    <pageSetUpPr fitToPage="1"/>
  </sheetPr>
  <dimension ref="A1:K212"/>
  <sheetViews>
    <sheetView tabSelected="1" view="pageBreakPreview" topLeftCell="A31" zoomScale="80" zoomScaleNormal="130" zoomScaleSheetLayoutView="80" zoomScalePageLayoutView="130" workbookViewId="0">
      <selection activeCell="E39" sqref="E39"/>
    </sheetView>
  </sheetViews>
  <sheetFormatPr defaultColWidth="9.140625" defaultRowHeight="18.95" customHeight="1" x14ac:dyDescent="0.2"/>
  <cols>
    <col min="1" max="1" width="8.7109375" style="2" customWidth="1"/>
    <col min="2" max="2" width="7.7109375" style="2" customWidth="1"/>
    <col min="3" max="3" width="75.7109375" style="2" customWidth="1"/>
    <col min="4" max="4" width="8.7109375" style="3" customWidth="1"/>
    <col min="5" max="5" width="10.7109375" style="329" customWidth="1"/>
    <col min="6" max="6" width="15.7109375" style="5" customWidth="1"/>
    <col min="7" max="7" width="15.7109375" style="8" customWidth="1"/>
    <col min="8" max="16384" width="9.140625" style="2"/>
  </cols>
  <sheetData>
    <row r="1" spans="1:10" s="6" customFormat="1" ht="18.95" customHeight="1" x14ac:dyDescent="0.2">
      <c r="A1" s="171" t="s">
        <v>0</v>
      </c>
      <c r="B1" s="171" t="s">
        <v>657</v>
      </c>
      <c r="C1" s="172" t="s">
        <v>1</v>
      </c>
      <c r="D1" s="173" t="s">
        <v>2</v>
      </c>
      <c r="E1" s="317" t="s">
        <v>9</v>
      </c>
      <c r="F1" s="174" t="s">
        <v>3</v>
      </c>
      <c r="G1" s="175" t="s">
        <v>68</v>
      </c>
    </row>
    <row r="2" spans="1:10" s="6" customFormat="1" ht="18.95" customHeight="1" x14ac:dyDescent="0.2">
      <c r="A2" s="220"/>
      <c r="B2" s="220"/>
      <c r="C2" s="221"/>
      <c r="D2" s="222"/>
      <c r="E2" s="318"/>
      <c r="F2" s="223"/>
      <c r="G2" s="224"/>
    </row>
    <row r="3" spans="1:10" s="6" customFormat="1" ht="18.95" customHeight="1" x14ac:dyDescent="0.3">
      <c r="A3" s="176"/>
      <c r="B3" s="176"/>
      <c r="C3" s="177"/>
      <c r="D3" s="177"/>
      <c r="E3" s="319"/>
      <c r="F3" s="178"/>
      <c r="G3" s="179"/>
    </row>
    <row r="4" spans="1:10" ht="18.95" customHeight="1" x14ac:dyDescent="0.2">
      <c r="A4" s="54"/>
      <c r="B4" s="15"/>
      <c r="C4" s="14"/>
      <c r="D4" s="15"/>
      <c r="E4" s="320"/>
      <c r="F4" s="16"/>
      <c r="G4" s="17"/>
    </row>
    <row r="5" spans="1:10" ht="18.95" customHeight="1" x14ac:dyDescent="0.2">
      <c r="A5" s="102">
        <v>2200</v>
      </c>
      <c r="B5" s="366"/>
      <c r="C5" s="103" t="s">
        <v>260</v>
      </c>
      <c r="D5" s="104"/>
      <c r="E5" s="321"/>
      <c r="F5" s="20"/>
      <c r="G5" s="21"/>
    </row>
    <row r="6" spans="1:10" ht="18.95" customHeight="1" x14ac:dyDescent="0.2">
      <c r="A6" s="85"/>
      <c r="B6" s="104"/>
      <c r="C6" s="105"/>
      <c r="D6" s="105"/>
      <c r="E6" s="321"/>
      <c r="F6" s="20"/>
      <c r="G6" s="21"/>
    </row>
    <row r="7" spans="1:10" ht="18.95" customHeight="1" x14ac:dyDescent="0.2">
      <c r="A7" s="85" t="s">
        <v>645</v>
      </c>
      <c r="B7" s="104"/>
      <c r="C7" s="106" t="s">
        <v>132</v>
      </c>
      <c r="D7" s="104"/>
      <c r="E7" s="321"/>
      <c r="F7" s="20"/>
      <c r="G7" s="21"/>
    </row>
    <row r="8" spans="1:10" ht="18.95" customHeight="1" x14ac:dyDescent="0.2">
      <c r="A8" s="85"/>
      <c r="B8" s="104"/>
      <c r="C8" s="105"/>
      <c r="D8" s="105"/>
      <c r="E8" s="321"/>
      <c r="F8" s="20"/>
      <c r="G8" s="21"/>
    </row>
    <row r="9" spans="1:10" ht="18.95" customHeight="1" x14ac:dyDescent="0.2">
      <c r="A9" s="85"/>
      <c r="B9" s="104"/>
      <c r="C9" s="105" t="s">
        <v>261</v>
      </c>
      <c r="D9" s="105"/>
      <c r="E9" s="321"/>
      <c r="F9" s="20"/>
      <c r="G9" s="21"/>
    </row>
    <row r="10" spans="1:10" ht="18.95" customHeight="1" x14ac:dyDescent="0.2">
      <c r="A10" s="85"/>
      <c r="B10" s="104"/>
      <c r="C10" s="107" t="s">
        <v>262</v>
      </c>
      <c r="D10" s="105"/>
      <c r="E10" s="321"/>
      <c r="F10" s="20"/>
      <c r="G10" s="21"/>
    </row>
    <row r="11" spans="1:10" ht="18.95" customHeight="1" x14ac:dyDescent="0.2">
      <c r="A11" s="85"/>
      <c r="B11" s="104"/>
      <c r="C11" s="105"/>
      <c r="D11" s="104"/>
      <c r="E11" s="321"/>
      <c r="F11" s="32"/>
      <c r="G11" s="21"/>
      <c r="J11" s="2">
        <v>500</v>
      </c>
    </row>
    <row r="12" spans="1:10" ht="18.95" customHeight="1" x14ac:dyDescent="0.2">
      <c r="A12" s="85"/>
      <c r="B12" s="104"/>
      <c r="C12" s="108" t="s">
        <v>237</v>
      </c>
      <c r="D12" s="104" t="s">
        <v>111</v>
      </c>
      <c r="E12" s="321">
        <f>J11*1.5*1.2</f>
        <v>900</v>
      </c>
      <c r="F12" s="32"/>
      <c r="G12" s="21"/>
      <c r="J12" s="2">
        <v>300</v>
      </c>
    </row>
    <row r="13" spans="1:10" ht="18.95" customHeight="1" x14ac:dyDescent="0.2">
      <c r="A13" s="85"/>
      <c r="B13" s="104"/>
      <c r="C13" s="108"/>
      <c r="D13" s="105"/>
      <c r="E13" s="321"/>
      <c r="F13" s="32"/>
      <c r="G13" s="21"/>
    </row>
    <row r="14" spans="1:10" ht="18.95" customHeight="1" x14ac:dyDescent="0.2">
      <c r="A14" s="85"/>
      <c r="B14" s="104"/>
      <c r="C14" s="108" t="s">
        <v>263</v>
      </c>
      <c r="D14" s="104" t="s">
        <v>111</v>
      </c>
      <c r="E14" s="321">
        <f>J12*2.5*1.2</f>
        <v>900</v>
      </c>
      <c r="F14" s="32"/>
      <c r="G14" s="21"/>
    </row>
    <row r="15" spans="1:10" ht="18.95" customHeight="1" x14ac:dyDescent="0.2">
      <c r="A15" s="85"/>
      <c r="B15" s="104"/>
      <c r="C15" s="108"/>
      <c r="D15" s="105"/>
      <c r="E15" s="321"/>
      <c r="F15" s="32"/>
      <c r="G15" s="21"/>
    </row>
    <row r="16" spans="1:10" ht="18.95" customHeight="1" x14ac:dyDescent="0.3">
      <c r="A16" s="85"/>
      <c r="B16" s="104"/>
      <c r="C16" s="108" t="s">
        <v>264</v>
      </c>
      <c r="D16" s="104" t="s">
        <v>111</v>
      </c>
      <c r="E16" s="321"/>
      <c r="F16" s="32"/>
      <c r="G16" s="29" t="s">
        <v>60</v>
      </c>
    </row>
    <row r="17" spans="1:10" ht="18.95" customHeight="1" x14ac:dyDescent="0.2">
      <c r="A17" s="85"/>
      <c r="B17" s="104"/>
      <c r="C17" s="105"/>
      <c r="D17" s="105"/>
      <c r="E17" s="321"/>
      <c r="F17" s="32"/>
      <c r="G17" s="21"/>
    </row>
    <row r="18" spans="1:10" ht="18.95" customHeight="1" x14ac:dyDescent="0.2">
      <c r="A18" s="85"/>
      <c r="B18" s="104"/>
      <c r="C18" s="105" t="s">
        <v>265</v>
      </c>
      <c r="D18" s="105"/>
      <c r="E18" s="321"/>
      <c r="F18" s="32"/>
      <c r="G18" s="21"/>
    </row>
    <row r="19" spans="1:10" ht="18.95" customHeight="1" x14ac:dyDescent="0.2">
      <c r="A19" s="85"/>
      <c r="B19" s="104"/>
      <c r="C19" s="107" t="s">
        <v>266</v>
      </c>
      <c r="D19" s="104" t="s">
        <v>111</v>
      </c>
      <c r="E19" s="321">
        <f>(E12+E14)*0.15</f>
        <v>270</v>
      </c>
      <c r="F19" s="32"/>
      <c r="G19" s="21"/>
      <c r="I19" s="2">
        <f>E12/4</f>
        <v>225</v>
      </c>
    </row>
    <row r="20" spans="1:10" ht="18.95" customHeight="1" x14ac:dyDescent="0.2">
      <c r="A20" s="85"/>
      <c r="B20" s="104"/>
      <c r="C20" s="107"/>
      <c r="D20" s="104"/>
      <c r="E20" s="321"/>
      <c r="F20" s="32"/>
      <c r="G20" s="21"/>
    </row>
    <row r="21" spans="1:10" ht="18.95" customHeight="1" x14ac:dyDescent="0.2">
      <c r="A21" s="85"/>
      <c r="B21" s="104"/>
      <c r="C21" s="109" t="s">
        <v>586</v>
      </c>
      <c r="D21" s="104"/>
      <c r="E21" s="321"/>
      <c r="F21" s="32"/>
      <c r="G21" s="21"/>
    </row>
    <row r="22" spans="1:10" ht="18.95" customHeight="1" x14ac:dyDescent="0.3">
      <c r="A22" s="85"/>
      <c r="B22" s="104"/>
      <c r="C22" s="110" t="s">
        <v>390</v>
      </c>
      <c r="D22" s="104" t="s">
        <v>111</v>
      </c>
      <c r="E22" s="321">
        <f>E19*0.5</f>
        <v>135</v>
      </c>
      <c r="F22" s="32"/>
      <c r="G22" s="29"/>
    </row>
    <row r="23" spans="1:10" ht="18.95" customHeight="1" x14ac:dyDescent="0.2">
      <c r="A23" s="85"/>
      <c r="B23" s="104"/>
      <c r="C23" s="105"/>
      <c r="D23" s="105"/>
      <c r="E23" s="321"/>
      <c r="F23" s="32"/>
      <c r="G23" s="21"/>
    </row>
    <row r="24" spans="1:10" ht="18.95" customHeight="1" x14ac:dyDescent="0.2">
      <c r="A24" s="85" t="s">
        <v>646</v>
      </c>
      <c r="B24" s="104"/>
      <c r="C24" s="106" t="s">
        <v>141</v>
      </c>
      <c r="D24" s="104"/>
      <c r="E24" s="321"/>
      <c r="F24" s="32"/>
      <c r="G24" s="21"/>
    </row>
    <row r="25" spans="1:10" ht="18.95" customHeight="1" x14ac:dyDescent="0.2">
      <c r="A25" s="85"/>
      <c r="B25" s="104"/>
      <c r="C25" s="105"/>
      <c r="D25" s="105"/>
      <c r="E25" s="321"/>
      <c r="F25" s="32"/>
      <c r="G25" s="21"/>
      <c r="J25" s="19" t="s">
        <v>128</v>
      </c>
    </row>
    <row r="26" spans="1:10" ht="18.95" customHeight="1" x14ac:dyDescent="0.3">
      <c r="A26" s="85"/>
      <c r="B26" s="104"/>
      <c r="C26" s="105" t="s">
        <v>148</v>
      </c>
      <c r="D26" s="104" t="s">
        <v>111</v>
      </c>
      <c r="E26" s="321">
        <f>J11*1.2*0.3</f>
        <v>180</v>
      </c>
      <c r="F26" s="32"/>
      <c r="G26" s="29"/>
    </row>
    <row r="27" spans="1:10" ht="18.95" customHeight="1" x14ac:dyDescent="0.2">
      <c r="A27" s="85"/>
      <c r="B27" s="104"/>
      <c r="C27" s="105"/>
      <c r="D27" s="105"/>
      <c r="E27" s="321"/>
      <c r="F27" s="32"/>
      <c r="G27" s="21"/>
    </row>
    <row r="28" spans="1:10" ht="18.95" customHeight="1" x14ac:dyDescent="0.3">
      <c r="A28" s="85"/>
      <c r="B28" s="104"/>
      <c r="C28" s="105" t="s">
        <v>149</v>
      </c>
      <c r="D28" s="104" t="s">
        <v>111</v>
      </c>
      <c r="E28" s="321">
        <v>500</v>
      </c>
      <c r="F28" s="32"/>
      <c r="G28" s="29"/>
    </row>
    <row r="29" spans="1:10" ht="18.95" customHeight="1" x14ac:dyDescent="0.2">
      <c r="A29" s="85"/>
      <c r="B29" s="104"/>
      <c r="C29" s="105"/>
      <c r="D29" s="105"/>
      <c r="E29" s="321"/>
      <c r="F29" s="32"/>
      <c r="G29" s="21"/>
    </row>
    <row r="30" spans="1:10" ht="18.95" customHeight="1" x14ac:dyDescent="0.2">
      <c r="A30" s="85"/>
      <c r="B30" s="104"/>
      <c r="C30" s="105" t="s">
        <v>267</v>
      </c>
      <c r="D30" s="105"/>
      <c r="E30" s="321"/>
      <c r="F30" s="32"/>
      <c r="G30" s="21"/>
    </row>
    <row r="31" spans="1:10" ht="18.95" customHeight="1" x14ac:dyDescent="0.3">
      <c r="A31" s="85"/>
      <c r="B31" s="104"/>
      <c r="C31" s="107" t="s">
        <v>268</v>
      </c>
      <c r="D31" s="104" t="s">
        <v>111</v>
      </c>
      <c r="E31" s="321">
        <v>100</v>
      </c>
      <c r="F31" s="32"/>
      <c r="G31" s="29"/>
    </row>
    <row r="32" spans="1:10" ht="18.95" customHeight="1" x14ac:dyDescent="0.2">
      <c r="A32" s="85"/>
      <c r="B32" s="104"/>
      <c r="C32" s="105"/>
      <c r="D32" s="105"/>
      <c r="E32" s="321"/>
      <c r="F32" s="32"/>
      <c r="G32" s="21"/>
    </row>
    <row r="33" spans="1:7" ht="18.95" customHeight="1" x14ac:dyDescent="0.2">
      <c r="A33" s="85" t="s">
        <v>647</v>
      </c>
      <c r="B33" s="104"/>
      <c r="C33" s="106" t="s">
        <v>246</v>
      </c>
      <c r="D33" s="105"/>
      <c r="E33" s="321"/>
      <c r="F33" s="32"/>
      <c r="G33" s="21"/>
    </row>
    <row r="34" spans="1:7" ht="18.95" customHeight="1" x14ac:dyDescent="0.2">
      <c r="A34" s="85"/>
      <c r="B34" s="104"/>
      <c r="C34" s="105"/>
      <c r="D34" s="104"/>
      <c r="E34" s="321"/>
      <c r="F34" s="32"/>
      <c r="G34" s="21"/>
    </row>
    <row r="35" spans="1:7" ht="18.95" customHeight="1" x14ac:dyDescent="0.2">
      <c r="A35" s="85"/>
      <c r="B35" s="104"/>
      <c r="C35" s="105" t="s">
        <v>247</v>
      </c>
      <c r="D35" s="104"/>
      <c r="E35" s="321"/>
      <c r="F35" s="32"/>
      <c r="G35" s="21"/>
    </row>
    <row r="36" spans="1:7" ht="18.95" customHeight="1" x14ac:dyDescent="0.2">
      <c r="A36" s="85"/>
      <c r="B36" s="104"/>
      <c r="C36" s="105"/>
      <c r="D36" s="105"/>
      <c r="E36" s="321"/>
      <c r="F36" s="32"/>
      <c r="G36" s="21"/>
    </row>
    <row r="37" spans="1:7" ht="18.95" customHeight="1" x14ac:dyDescent="0.3">
      <c r="A37" s="85"/>
      <c r="B37" s="104"/>
      <c r="C37" s="107" t="s">
        <v>748</v>
      </c>
      <c r="D37" s="104" t="s">
        <v>35</v>
      </c>
      <c r="E37" s="321">
        <v>0</v>
      </c>
      <c r="F37" s="32"/>
      <c r="G37" s="29"/>
    </row>
    <row r="38" spans="1:7" ht="18.95" customHeight="1" x14ac:dyDescent="0.3">
      <c r="A38" s="85"/>
      <c r="B38" s="104"/>
      <c r="C38" s="107"/>
      <c r="D38" s="104"/>
      <c r="E38" s="321"/>
      <c r="F38" s="32"/>
      <c r="G38" s="29"/>
    </row>
    <row r="39" spans="1:7" ht="18.95" customHeight="1" x14ac:dyDescent="0.3">
      <c r="A39" s="85"/>
      <c r="B39" s="104"/>
      <c r="C39" s="107" t="s">
        <v>747</v>
      </c>
      <c r="D39" s="104" t="s">
        <v>35</v>
      </c>
      <c r="E39" s="321">
        <v>100</v>
      </c>
      <c r="F39" s="32"/>
      <c r="G39" s="29"/>
    </row>
    <row r="40" spans="1:7" ht="18.95" customHeight="1" x14ac:dyDescent="0.3">
      <c r="A40" s="85"/>
      <c r="B40" s="104"/>
      <c r="C40" s="107"/>
      <c r="D40" s="104"/>
      <c r="E40" s="321"/>
      <c r="F40" s="32"/>
      <c r="G40" s="29"/>
    </row>
    <row r="41" spans="1:7" ht="18.95" customHeight="1" x14ac:dyDescent="0.3">
      <c r="A41" s="85"/>
      <c r="B41" s="104"/>
      <c r="C41" s="107" t="s">
        <v>752</v>
      </c>
      <c r="D41" s="104" t="s">
        <v>35</v>
      </c>
      <c r="E41" s="321">
        <v>0</v>
      </c>
      <c r="F41" s="32"/>
      <c r="G41" s="29"/>
    </row>
    <row r="42" spans="1:7" ht="18.95" customHeight="1" x14ac:dyDescent="0.3">
      <c r="A42" s="85"/>
      <c r="B42" s="104"/>
      <c r="C42" s="107"/>
      <c r="D42" s="104"/>
      <c r="E42" s="321"/>
      <c r="F42" s="32"/>
      <c r="G42" s="29"/>
    </row>
    <row r="43" spans="1:7" ht="18.95" customHeight="1" x14ac:dyDescent="0.3">
      <c r="A43" s="85"/>
      <c r="B43" s="104"/>
      <c r="C43" s="107" t="s">
        <v>779</v>
      </c>
      <c r="D43" s="104" t="s">
        <v>35</v>
      </c>
      <c r="E43" s="321">
        <v>750</v>
      </c>
      <c r="F43" s="32"/>
      <c r="G43" s="29"/>
    </row>
    <row r="44" spans="1:7" ht="18.95" customHeight="1" x14ac:dyDescent="0.3">
      <c r="A44" s="85"/>
      <c r="B44" s="104"/>
      <c r="C44" s="107"/>
      <c r="D44" s="104"/>
      <c r="E44" s="321"/>
      <c r="F44" s="32"/>
      <c r="G44" s="29"/>
    </row>
    <row r="45" spans="1:7" ht="18.95" customHeight="1" x14ac:dyDescent="0.3">
      <c r="A45" s="85"/>
      <c r="B45" s="104"/>
      <c r="C45" s="107" t="s">
        <v>753</v>
      </c>
      <c r="D45" s="104" t="s">
        <v>35</v>
      </c>
      <c r="E45" s="321">
        <v>0</v>
      </c>
      <c r="F45" s="32"/>
      <c r="G45" s="29"/>
    </row>
    <row r="46" spans="1:7" ht="18.95" customHeight="1" x14ac:dyDescent="0.3">
      <c r="A46" s="85"/>
      <c r="B46" s="104"/>
      <c r="C46" s="107"/>
      <c r="D46" s="104"/>
      <c r="E46" s="321"/>
      <c r="F46" s="32"/>
      <c r="G46" s="29"/>
    </row>
    <row r="47" spans="1:7" ht="18.95" customHeight="1" x14ac:dyDescent="0.2">
      <c r="A47" s="85" t="s">
        <v>737</v>
      </c>
      <c r="B47" s="104"/>
      <c r="C47" s="106" t="s">
        <v>738</v>
      </c>
      <c r="D47" s="104"/>
      <c r="E47" s="321"/>
      <c r="F47" s="32"/>
      <c r="G47" s="21"/>
    </row>
    <row r="48" spans="1:7" ht="18.95" customHeight="1" x14ac:dyDescent="0.2">
      <c r="A48" s="85"/>
      <c r="B48" s="104"/>
      <c r="C48" s="107"/>
      <c r="D48" s="105"/>
      <c r="E48" s="321"/>
      <c r="F48" s="32"/>
      <c r="G48" s="21"/>
    </row>
    <row r="49" spans="1:11" ht="18.95" customHeight="1" x14ac:dyDescent="0.2">
      <c r="A49" s="85"/>
      <c r="B49" s="104"/>
      <c r="C49" s="107" t="s">
        <v>739</v>
      </c>
      <c r="D49" s="104"/>
      <c r="E49" s="321"/>
      <c r="F49" s="32"/>
      <c r="G49" s="21"/>
    </row>
    <row r="50" spans="1:11" ht="18.95" customHeight="1" x14ac:dyDescent="0.2">
      <c r="A50" s="236"/>
      <c r="B50" s="253"/>
      <c r="C50" s="424"/>
      <c r="D50" s="253"/>
      <c r="E50" s="425"/>
      <c r="F50" s="32"/>
      <c r="G50" s="237"/>
    </row>
    <row r="51" spans="1:11" ht="18.95" customHeight="1" x14ac:dyDescent="0.2">
      <c r="A51" s="236"/>
      <c r="B51" s="253"/>
      <c r="C51" s="424" t="s">
        <v>771</v>
      </c>
      <c r="D51" s="253" t="s">
        <v>35</v>
      </c>
      <c r="E51" s="321"/>
      <c r="F51" s="32"/>
      <c r="G51" s="21" t="s">
        <v>60</v>
      </c>
    </row>
    <row r="52" spans="1:11" ht="18.95" customHeight="1" x14ac:dyDescent="0.2">
      <c r="A52" s="236"/>
      <c r="B52" s="253"/>
      <c r="C52" s="424"/>
      <c r="D52" s="253"/>
      <c r="E52" s="321"/>
      <c r="F52" s="32"/>
      <c r="G52" s="21"/>
    </row>
    <row r="53" spans="1:11" ht="18.95" customHeight="1" x14ac:dyDescent="0.2">
      <c r="A53" s="236"/>
      <c r="B53" s="253"/>
      <c r="C53" s="424"/>
      <c r="D53" s="253"/>
      <c r="E53" s="321"/>
      <c r="F53" s="32"/>
      <c r="G53" s="21"/>
    </row>
    <row r="54" spans="1:11" ht="18.95" customHeight="1" x14ac:dyDescent="0.3">
      <c r="A54" s="85" t="s">
        <v>648</v>
      </c>
      <c r="B54" s="85"/>
      <c r="C54" s="86" t="s">
        <v>248</v>
      </c>
      <c r="D54" s="85"/>
      <c r="E54" s="324"/>
      <c r="F54" s="32"/>
      <c r="G54" s="21"/>
    </row>
    <row r="55" spans="1:11" ht="18.95" customHeight="1" x14ac:dyDescent="0.3">
      <c r="A55" s="85"/>
      <c r="B55" s="85"/>
      <c r="C55" s="87"/>
      <c r="D55" s="87"/>
      <c r="E55" s="324"/>
      <c r="F55" s="316"/>
      <c r="G55" s="21"/>
    </row>
    <row r="56" spans="1:11" ht="18.95" customHeight="1" x14ac:dyDescent="0.3">
      <c r="A56" s="85"/>
      <c r="B56" s="85"/>
      <c r="C56" s="87" t="s">
        <v>544</v>
      </c>
      <c r="D56" s="87"/>
      <c r="E56" s="324"/>
      <c r="F56" s="316"/>
      <c r="G56" s="21"/>
    </row>
    <row r="57" spans="1:11" ht="18.95" customHeight="1" x14ac:dyDescent="0.3">
      <c r="A57" s="85"/>
      <c r="B57" s="85"/>
      <c r="C57" s="87" t="s">
        <v>545</v>
      </c>
      <c r="D57" s="87"/>
      <c r="E57" s="324"/>
      <c r="F57" s="316"/>
      <c r="G57" s="21"/>
    </row>
    <row r="58" spans="1:11" ht="18.95" customHeight="1" x14ac:dyDescent="0.3">
      <c r="A58" s="85"/>
      <c r="B58" s="85"/>
      <c r="C58" s="87" t="s">
        <v>744</v>
      </c>
      <c r="D58" s="85" t="s">
        <v>111</v>
      </c>
      <c r="E58" s="324">
        <v>15</v>
      </c>
      <c r="F58" s="316"/>
      <c r="G58" s="21"/>
    </row>
    <row r="59" spans="1:11" ht="18.95" customHeight="1" x14ac:dyDescent="0.3">
      <c r="A59" s="85"/>
      <c r="B59" s="85"/>
      <c r="C59" s="87"/>
      <c r="D59" s="85"/>
      <c r="E59" s="324"/>
      <c r="F59" s="316"/>
      <c r="G59" s="21"/>
    </row>
    <row r="60" spans="1:11" ht="18.95" customHeight="1" x14ac:dyDescent="0.3">
      <c r="A60" s="85"/>
      <c r="B60" s="85"/>
      <c r="C60" s="87"/>
      <c r="D60" s="85"/>
      <c r="E60" s="324"/>
      <c r="F60" s="316"/>
      <c r="G60" s="29"/>
      <c r="K60" s="324">
        <f>9*3+3.5*2+15.372+10</f>
        <v>59.372</v>
      </c>
    </row>
    <row r="61" spans="1:11" ht="18.95" customHeight="1" x14ac:dyDescent="0.2">
      <c r="A61" s="454" t="s">
        <v>22</v>
      </c>
      <c r="B61" s="455"/>
      <c r="C61" s="456"/>
      <c r="D61" s="182"/>
      <c r="E61" s="322"/>
      <c r="F61" s="184"/>
      <c r="G61" s="46"/>
      <c r="K61" s="2">
        <f>10/(10+107)</f>
        <v>8.5470085470085472E-2</v>
      </c>
    </row>
    <row r="62" spans="1:11" ht="18.95" customHeight="1" x14ac:dyDescent="0.2">
      <c r="A62" s="461" t="s">
        <v>24</v>
      </c>
      <c r="B62" s="462"/>
      <c r="C62" s="463"/>
      <c r="D62" s="185"/>
      <c r="E62" s="323"/>
      <c r="F62" s="186"/>
      <c r="G62" s="63"/>
    </row>
    <row r="63" spans="1:11" ht="18.95" customHeight="1" x14ac:dyDescent="0.2">
      <c r="A63" s="40"/>
      <c r="B63" s="358"/>
      <c r="C63" s="47"/>
      <c r="D63" s="40"/>
      <c r="E63" s="209"/>
      <c r="F63" s="48"/>
      <c r="G63" s="21"/>
    </row>
    <row r="64" spans="1:11" ht="18.95" customHeight="1" x14ac:dyDescent="0.3">
      <c r="A64" s="85"/>
      <c r="B64" s="85"/>
      <c r="C64" s="87" t="s">
        <v>269</v>
      </c>
      <c r="D64" s="87"/>
      <c r="E64" s="324"/>
      <c r="F64" s="28"/>
      <c r="G64" s="21"/>
    </row>
    <row r="65" spans="1:11" ht="18.95" customHeight="1" x14ac:dyDescent="0.3">
      <c r="A65" s="85"/>
      <c r="B65" s="85"/>
      <c r="C65" s="88" t="s">
        <v>270</v>
      </c>
      <c r="D65" s="87"/>
      <c r="E65" s="324"/>
      <c r="F65" s="28"/>
      <c r="G65" s="21"/>
    </row>
    <row r="66" spans="1:11" ht="18.95" customHeight="1" x14ac:dyDescent="0.3">
      <c r="A66" s="85"/>
      <c r="B66" s="85"/>
      <c r="C66" s="88" t="s">
        <v>271</v>
      </c>
      <c r="D66" s="87"/>
      <c r="E66" s="324"/>
      <c r="F66" s="28"/>
      <c r="G66" s="21"/>
    </row>
    <row r="67" spans="1:11" ht="18.95" customHeight="1" x14ac:dyDescent="0.3">
      <c r="A67" s="85"/>
      <c r="B67" s="85"/>
      <c r="C67" s="88" t="s">
        <v>717</v>
      </c>
      <c r="D67" s="85" t="s">
        <v>111</v>
      </c>
      <c r="E67" s="324">
        <v>10</v>
      </c>
      <c r="F67" s="28"/>
      <c r="G67" s="29"/>
      <c r="K67" s="2">
        <f>10+10+25+25+25+60</f>
        <v>155</v>
      </c>
    </row>
    <row r="68" spans="1:11" ht="18.95" customHeight="1" x14ac:dyDescent="0.3">
      <c r="A68" s="85"/>
      <c r="B68" s="85"/>
      <c r="C68" s="87"/>
      <c r="D68" s="87"/>
      <c r="E68" s="324"/>
      <c r="F68" s="316"/>
      <c r="G68" s="21"/>
    </row>
    <row r="69" spans="1:11" ht="18.95" customHeight="1" x14ac:dyDescent="0.3">
      <c r="A69" s="85"/>
      <c r="B69" s="85"/>
      <c r="C69" s="87" t="s">
        <v>587</v>
      </c>
      <c r="D69" s="87"/>
      <c r="E69" s="324"/>
      <c r="F69" s="316"/>
      <c r="G69" s="21"/>
    </row>
    <row r="70" spans="1:11" ht="18.95" customHeight="1" x14ac:dyDescent="0.3">
      <c r="A70" s="85"/>
      <c r="B70" s="85"/>
      <c r="C70" s="88"/>
      <c r="D70" s="87"/>
      <c r="E70" s="325"/>
      <c r="F70" s="316"/>
      <c r="G70" s="21"/>
    </row>
    <row r="71" spans="1:11" ht="18.95" customHeight="1" x14ac:dyDescent="0.3">
      <c r="A71" s="85"/>
      <c r="B71" s="85"/>
      <c r="C71" s="111" t="s">
        <v>272</v>
      </c>
      <c r="D71" s="85" t="s">
        <v>115</v>
      </c>
      <c r="E71" s="324">
        <v>180</v>
      </c>
      <c r="F71" s="316"/>
      <c r="G71" s="29"/>
      <c r="K71" s="2">
        <f>240+100+100+100+40+40</f>
        <v>620</v>
      </c>
    </row>
    <row r="72" spans="1:11" ht="18.95" customHeight="1" x14ac:dyDescent="0.3">
      <c r="A72" s="85"/>
      <c r="B72" s="85"/>
      <c r="C72" s="111"/>
      <c r="D72" s="87"/>
      <c r="E72" s="326"/>
      <c r="F72" s="316"/>
      <c r="G72" s="21"/>
    </row>
    <row r="73" spans="1:11" ht="18.95" customHeight="1" x14ac:dyDescent="0.3">
      <c r="A73" s="85"/>
      <c r="B73" s="85"/>
      <c r="C73" s="111" t="s">
        <v>273</v>
      </c>
      <c r="D73" s="85" t="s">
        <v>115</v>
      </c>
      <c r="E73" s="321"/>
      <c r="F73" s="316"/>
      <c r="G73" s="29" t="s">
        <v>60</v>
      </c>
    </row>
    <row r="74" spans="1:11" ht="18.95" customHeight="1" x14ac:dyDescent="0.3">
      <c r="A74" s="85"/>
      <c r="B74" s="85"/>
      <c r="C74" s="111"/>
      <c r="D74" s="85"/>
      <c r="E74" s="324"/>
      <c r="F74" s="316"/>
      <c r="G74" s="21"/>
    </row>
    <row r="75" spans="1:11" ht="18.95" customHeight="1" x14ac:dyDescent="0.3">
      <c r="A75" s="85" t="s">
        <v>649</v>
      </c>
      <c r="B75" s="85"/>
      <c r="C75" s="87" t="s">
        <v>511</v>
      </c>
      <c r="D75" s="85" t="s">
        <v>111</v>
      </c>
      <c r="E75" s="321">
        <v>20</v>
      </c>
      <c r="F75" s="316"/>
      <c r="G75" s="29"/>
      <c r="K75" s="2">
        <f>4.125*2+16.5*3+32</f>
        <v>89.75</v>
      </c>
    </row>
    <row r="76" spans="1:11" ht="18.95" customHeight="1" x14ac:dyDescent="0.3">
      <c r="A76" s="85"/>
      <c r="B76" s="85"/>
      <c r="C76" s="87"/>
      <c r="D76" s="87"/>
      <c r="E76" s="326"/>
      <c r="F76" s="316"/>
      <c r="G76" s="21"/>
    </row>
    <row r="77" spans="1:11" ht="18.95" customHeight="1" x14ac:dyDescent="0.3">
      <c r="A77" s="113" t="s">
        <v>281</v>
      </c>
      <c r="B77" s="113"/>
      <c r="C77" s="86" t="s">
        <v>249</v>
      </c>
      <c r="D77" s="85"/>
      <c r="E77" s="326"/>
      <c r="F77" s="316"/>
      <c r="G77" s="21"/>
    </row>
    <row r="78" spans="1:11" ht="18.95" customHeight="1" x14ac:dyDescent="0.3">
      <c r="A78" s="85"/>
      <c r="B78" s="85"/>
      <c r="C78" s="87"/>
      <c r="D78" s="87"/>
      <c r="E78" s="327"/>
      <c r="F78" s="316"/>
      <c r="G78" s="21"/>
    </row>
    <row r="79" spans="1:11" ht="18.95" customHeight="1" x14ac:dyDescent="0.3">
      <c r="A79" s="85"/>
      <c r="B79" s="85" t="s">
        <v>657</v>
      </c>
      <c r="C79" s="111" t="s">
        <v>250</v>
      </c>
      <c r="D79" s="85" t="s">
        <v>52</v>
      </c>
      <c r="E79" s="321"/>
      <c r="F79" s="316"/>
      <c r="G79" s="29" t="s">
        <v>60</v>
      </c>
    </row>
    <row r="80" spans="1:11" ht="18.95" customHeight="1" x14ac:dyDescent="0.2">
      <c r="A80" s="85"/>
      <c r="B80" s="85"/>
      <c r="C80" s="87"/>
      <c r="D80" s="87"/>
      <c r="E80" s="209"/>
      <c r="F80" s="130"/>
      <c r="G80" s="21"/>
    </row>
    <row r="81" spans="1:11" ht="18.95" customHeight="1" x14ac:dyDescent="0.3">
      <c r="A81" s="85"/>
      <c r="B81" s="85" t="s">
        <v>657</v>
      </c>
      <c r="C81" s="111" t="s">
        <v>251</v>
      </c>
      <c r="D81" s="85" t="s">
        <v>52</v>
      </c>
      <c r="E81" s="209">
        <v>2</v>
      </c>
      <c r="F81" s="48"/>
      <c r="G81" s="29"/>
      <c r="K81" s="2" t="e">
        <f>(#REF!+E67)*0.0783</f>
        <v>#REF!</v>
      </c>
    </row>
    <row r="82" spans="1:11" ht="18.95" customHeight="1" x14ac:dyDescent="0.2">
      <c r="A82" s="85"/>
      <c r="B82" s="85"/>
      <c r="C82" s="87"/>
      <c r="D82" s="87"/>
      <c r="E82" s="209"/>
      <c r="F82" s="48"/>
      <c r="G82" s="21"/>
    </row>
    <row r="83" spans="1:11" ht="18.95" customHeight="1" x14ac:dyDescent="0.3">
      <c r="A83" s="85"/>
      <c r="B83" s="85" t="s">
        <v>657</v>
      </c>
      <c r="C83" s="111" t="s">
        <v>745</v>
      </c>
      <c r="D83" s="85" t="s">
        <v>733</v>
      </c>
      <c r="E83" s="321">
        <v>220</v>
      </c>
      <c r="F83" s="28"/>
      <c r="G83" s="29"/>
    </row>
    <row r="84" spans="1:11" ht="18.95" customHeight="1" x14ac:dyDescent="0.2">
      <c r="A84" s="85"/>
      <c r="B84" s="85"/>
      <c r="C84" s="87"/>
      <c r="D84" s="87"/>
      <c r="E84" s="209"/>
      <c r="F84" s="48"/>
      <c r="G84" s="21"/>
    </row>
    <row r="85" spans="1:11" ht="18.95" customHeight="1" x14ac:dyDescent="0.2">
      <c r="A85" s="85" t="s">
        <v>588</v>
      </c>
      <c r="B85" s="85"/>
      <c r="C85" s="86" t="s">
        <v>252</v>
      </c>
      <c r="D85" s="85"/>
      <c r="E85" s="209"/>
      <c r="F85" s="48"/>
      <c r="G85" s="21"/>
    </row>
    <row r="86" spans="1:11" ht="18.95" customHeight="1" x14ac:dyDescent="0.2">
      <c r="A86" s="85"/>
      <c r="B86" s="85"/>
      <c r="C86" s="87"/>
      <c r="D86" s="87"/>
      <c r="E86" s="209"/>
      <c r="F86" s="48"/>
      <c r="G86" s="21"/>
    </row>
    <row r="87" spans="1:11" ht="18.95" customHeight="1" x14ac:dyDescent="0.3">
      <c r="A87" s="85"/>
      <c r="B87" s="85"/>
      <c r="C87" s="111" t="s">
        <v>253</v>
      </c>
      <c r="D87" s="85" t="s">
        <v>111</v>
      </c>
      <c r="E87" s="321">
        <v>20</v>
      </c>
      <c r="F87" s="48"/>
      <c r="G87" s="29"/>
    </row>
    <row r="88" spans="1:11" ht="18.95" customHeight="1" x14ac:dyDescent="0.2">
      <c r="A88" s="85"/>
      <c r="B88" s="85"/>
      <c r="C88" s="87"/>
      <c r="D88" s="87"/>
      <c r="E88" s="209"/>
      <c r="F88" s="48"/>
      <c r="G88" s="21"/>
    </row>
    <row r="89" spans="1:11" ht="18.95" customHeight="1" x14ac:dyDescent="0.3">
      <c r="A89" s="85"/>
      <c r="B89" s="85"/>
      <c r="C89" s="111" t="s">
        <v>254</v>
      </c>
      <c r="D89" s="85" t="s">
        <v>111</v>
      </c>
      <c r="E89" s="321">
        <f>600*0.2*1.5</f>
        <v>180</v>
      </c>
      <c r="F89" s="48"/>
      <c r="G89" s="29"/>
      <c r="K89" s="2">
        <f>10*10*0.3*4</f>
        <v>120</v>
      </c>
    </row>
    <row r="90" spans="1:11" ht="18.95" customHeight="1" x14ac:dyDescent="0.2">
      <c r="A90" s="85"/>
      <c r="B90" s="85"/>
      <c r="C90" s="87"/>
      <c r="D90" s="87"/>
      <c r="E90" s="209"/>
      <c r="F90" s="48"/>
      <c r="G90" s="21"/>
    </row>
    <row r="91" spans="1:11" ht="18.95" customHeight="1" x14ac:dyDescent="0.2">
      <c r="A91" s="85" t="s">
        <v>650</v>
      </c>
      <c r="B91" s="85"/>
      <c r="C91" s="86" t="s">
        <v>391</v>
      </c>
      <c r="D91" s="87"/>
      <c r="E91" s="209"/>
      <c r="F91" s="48"/>
      <c r="G91" s="21"/>
    </row>
    <row r="92" spans="1:11" ht="18.95" customHeight="1" x14ac:dyDescent="0.2">
      <c r="A92" s="85"/>
      <c r="B92" s="85"/>
      <c r="C92" s="86" t="s">
        <v>282</v>
      </c>
      <c r="D92" s="87"/>
      <c r="E92" s="209"/>
      <c r="F92" s="48"/>
      <c r="G92" s="21"/>
    </row>
    <row r="93" spans="1:11" ht="18.95" customHeight="1" x14ac:dyDescent="0.2">
      <c r="A93" s="85"/>
      <c r="B93" s="85"/>
      <c r="C93" s="87"/>
      <c r="D93" s="85"/>
      <c r="E93" s="209"/>
      <c r="F93" s="48"/>
      <c r="G93" s="21"/>
    </row>
    <row r="94" spans="1:11" ht="18.95" customHeight="1" x14ac:dyDescent="0.2">
      <c r="A94" s="85"/>
      <c r="B94" s="85"/>
      <c r="C94" s="111" t="s">
        <v>255</v>
      </c>
      <c r="D94" s="85" t="s">
        <v>35</v>
      </c>
      <c r="E94" s="321"/>
      <c r="F94" s="48"/>
      <c r="G94" s="21" t="s">
        <v>60</v>
      </c>
    </row>
    <row r="95" spans="1:11" ht="18.95" customHeight="1" x14ac:dyDescent="0.2">
      <c r="A95" s="85"/>
      <c r="B95" s="85"/>
      <c r="C95" s="87"/>
      <c r="D95" s="87"/>
      <c r="E95" s="209"/>
      <c r="F95" s="48"/>
      <c r="G95" s="21"/>
    </row>
    <row r="96" spans="1:11" ht="18.95" customHeight="1" x14ac:dyDescent="0.2">
      <c r="A96" s="85"/>
      <c r="B96" s="85"/>
      <c r="C96" s="111" t="s">
        <v>256</v>
      </c>
      <c r="D96" s="85" t="s">
        <v>35</v>
      </c>
      <c r="E96" s="321">
        <v>100</v>
      </c>
      <c r="F96" s="48"/>
      <c r="G96" s="21"/>
    </row>
    <row r="97" spans="1:7" ht="18.95" customHeight="1" x14ac:dyDescent="0.2">
      <c r="A97" s="85"/>
      <c r="B97" s="85"/>
      <c r="C97" s="87"/>
      <c r="D97" s="85"/>
      <c r="E97" s="209"/>
      <c r="F97" s="48"/>
      <c r="G97" s="21"/>
    </row>
    <row r="98" spans="1:7" ht="18.95" customHeight="1" x14ac:dyDescent="0.2">
      <c r="A98" s="85" t="s">
        <v>678</v>
      </c>
      <c r="B98" s="85"/>
      <c r="C98" s="407" t="s">
        <v>679</v>
      </c>
      <c r="D98" s="402"/>
      <c r="E98" s="403"/>
      <c r="F98" s="48"/>
      <c r="G98" s="21"/>
    </row>
    <row r="99" spans="1:7" ht="18.95" customHeight="1" x14ac:dyDescent="0.2">
      <c r="A99" s="85"/>
      <c r="B99" s="85"/>
      <c r="C99" s="401"/>
      <c r="D99" s="404"/>
      <c r="E99" s="403"/>
      <c r="F99" s="48"/>
      <c r="G99" s="21"/>
    </row>
    <row r="100" spans="1:7" ht="18.95" customHeight="1" x14ac:dyDescent="0.2">
      <c r="A100" s="85"/>
      <c r="B100" s="85"/>
      <c r="C100" s="401" t="s">
        <v>680</v>
      </c>
      <c r="D100" s="402"/>
      <c r="E100" s="403"/>
      <c r="F100" s="48"/>
      <c r="G100" s="21"/>
    </row>
    <row r="101" spans="1:7" ht="18.95" customHeight="1" x14ac:dyDescent="0.2">
      <c r="A101" s="85"/>
      <c r="B101" s="85"/>
      <c r="C101" s="405" t="s">
        <v>681</v>
      </c>
      <c r="D101" s="402"/>
      <c r="E101" s="403"/>
      <c r="F101" s="48"/>
      <c r="G101" s="21"/>
    </row>
    <row r="102" spans="1:7" ht="18.95" customHeight="1" x14ac:dyDescent="0.2">
      <c r="A102" s="85"/>
      <c r="B102" s="85"/>
      <c r="C102" s="401"/>
      <c r="D102" s="402"/>
      <c r="E102" s="403"/>
      <c r="F102" s="48"/>
      <c r="G102" s="21"/>
    </row>
    <row r="103" spans="1:7" ht="18.95" customHeight="1" x14ac:dyDescent="0.2">
      <c r="A103" s="85"/>
      <c r="B103" s="85"/>
      <c r="C103" s="401" t="s">
        <v>672</v>
      </c>
      <c r="D103" s="402" t="s">
        <v>673</v>
      </c>
      <c r="E103" s="403">
        <v>8</v>
      </c>
      <c r="F103" s="48"/>
      <c r="G103" s="21"/>
    </row>
    <row r="104" spans="1:7" ht="18.95" customHeight="1" x14ac:dyDescent="0.2">
      <c r="A104" s="85"/>
      <c r="B104" s="85"/>
      <c r="C104" s="405"/>
      <c r="D104" s="402"/>
      <c r="E104" s="403"/>
      <c r="F104" s="48"/>
      <c r="G104" s="21"/>
    </row>
    <row r="105" spans="1:7" ht="18.95" customHeight="1" x14ac:dyDescent="0.2">
      <c r="A105" s="85"/>
      <c r="B105" s="85"/>
      <c r="C105" s="401" t="s">
        <v>674</v>
      </c>
      <c r="D105" s="404" t="s">
        <v>673</v>
      </c>
      <c r="E105" s="403">
        <v>4</v>
      </c>
      <c r="F105" s="48"/>
      <c r="G105" s="21"/>
    </row>
    <row r="106" spans="1:7" ht="18.95" customHeight="1" x14ac:dyDescent="0.2">
      <c r="A106" s="85"/>
      <c r="B106" s="85"/>
      <c r="C106" s="401"/>
      <c r="D106" s="402"/>
      <c r="E106" s="403"/>
      <c r="F106" s="48"/>
      <c r="G106" s="21"/>
    </row>
    <row r="107" spans="1:7" ht="18.95" customHeight="1" x14ac:dyDescent="0.2">
      <c r="A107" s="85"/>
      <c r="B107" s="85"/>
      <c r="C107" s="401" t="s">
        <v>675</v>
      </c>
      <c r="D107" s="402"/>
      <c r="E107" s="403"/>
      <c r="F107" s="48"/>
      <c r="G107" s="21"/>
    </row>
    <row r="108" spans="1:7" ht="18.95" customHeight="1" x14ac:dyDescent="0.2">
      <c r="A108" s="85"/>
      <c r="B108" s="85"/>
      <c r="C108" s="401" t="s">
        <v>696</v>
      </c>
      <c r="D108" s="402" t="s">
        <v>673</v>
      </c>
      <c r="E108" s="403">
        <v>2</v>
      </c>
      <c r="F108" s="48"/>
      <c r="G108" s="21"/>
    </row>
    <row r="109" spans="1:7" ht="18.95" customHeight="1" x14ac:dyDescent="0.2">
      <c r="A109" s="85"/>
      <c r="B109" s="85"/>
      <c r="C109" s="401"/>
      <c r="D109" s="402"/>
      <c r="E109" s="403"/>
      <c r="F109" s="48"/>
      <c r="G109" s="21"/>
    </row>
    <row r="110" spans="1:7" ht="18.95" customHeight="1" x14ac:dyDescent="0.2">
      <c r="A110" s="85"/>
      <c r="B110" s="85"/>
      <c r="C110" s="401" t="s">
        <v>676</v>
      </c>
      <c r="D110" s="402" t="s">
        <v>673</v>
      </c>
      <c r="E110" s="403">
        <v>10</v>
      </c>
      <c r="F110" s="48"/>
      <c r="G110" s="21"/>
    </row>
    <row r="111" spans="1:7" ht="18.95" customHeight="1" x14ac:dyDescent="0.2">
      <c r="A111" s="85"/>
      <c r="B111" s="85"/>
      <c r="C111" s="406"/>
      <c r="D111" s="402"/>
      <c r="E111" s="403"/>
      <c r="F111" s="48"/>
      <c r="G111" s="21"/>
    </row>
    <row r="112" spans="1:7" ht="18.95" customHeight="1" x14ac:dyDescent="0.2">
      <c r="A112" s="85"/>
      <c r="B112" s="85"/>
      <c r="C112" s="405" t="s">
        <v>677</v>
      </c>
      <c r="D112" s="402" t="s">
        <v>673</v>
      </c>
      <c r="E112" s="403">
        <v>2</v>
      </c>
      <c r="F112" s="48"/>
      <c r="G112" s="21"/>
    </row>
    <row r="113" spans="1:7" ht="18.95" customHeight="1" x14ac:dyDescent="0.2">
      <c r="A113" s="85"/>
      <c r="B113" s="85"/>
      <c r="C113" s="87"/>
      <c r="D113" s="85"/>
      <c r="E113" s="209"/>
      <c r="F113" s="48"/>
      <c r="G113" s="21"/>
    </row>
    <row r="114" spans="1:7" ht="18.95" customHeight="1" x14ac:dyDescent="0.2">
      <c r="A114" s="85" t="s">
        <v>651</v>
      </c>
      <c r="B114" s="85"/>
      <c r="C114" s="86" t="s">
        <v>513</v>
      </c>
      <c r="D114" s="85"/>
      <c r="E114" s="209"/>
      <c r="F114" s="48"/>
      <c r="G114" s="21"/>
    </row>
    <row r="115" spans="1:7" ht="18.95" customHeight="1" x14ac:dyDescent="0.2">
      <c r="A115" s="85"/>
      <c r="B115" s="85"/>
      <c r="C115" s="87"/>
      <c r="D115" s="87"/>
      <c r="E115" s="209"/>
      <c r="F115" s="48"/>
      <c r="G115" s="21"/>
    </row>
    <row r="116" spans="1:7" ht="18.95" customHeight="1" x14ac:dyDescent="0.2">
      <c r="A116" s="85"/>
      <c r="B116" s="85" t="s">
        <v>657</v>
      </c>
      <c r="C116" s="87" t="s">
        <v>444</v>
      </c>
      <c r="D116" s="85" t="s">
        <v>115</v>
      </c>
      <c r="E116" s="321"/>
      <c r="F116" s="48"/>
      <c r="G116" s="21" t="s">
        <v>60</v>
      </c>
    </row>
    <row r="117" spans="1:7" ht="18.95" customHeight="1" x14ac:dyDescent="0.2">
      <c r="A117" s="85"/>
      <c r="B117" s="85"/>
      <c r="C117" s="87"/>
      <c r="D117" s="85"/>
      <c r="E117" s="321"/>
      <c r="F117" s="48"/>
      <c r="G117" s="21"/>
    </row>
    <row r="118" spans="1:7" s="215" customFormat="1" ht="18.95" customHeight="1" x14ac:dyDescent="0.2">
      <c r="A118" s="236"/>
      <c r="B118" s="236" t="s">
        <v>657</v>
      </c>
      <c r="C118" s="248" t="s">
        <v>257</v>
      </c>
      <c r="D118" s="236" t="s">
        <v>115</v>
      </c>
      <c r="E118" s="321">
        <v>250</v>
      </c>
      <c r="F118" s="238"/>
      <c r="G118" s="21"/>
    </row>
    <row r="119" spans="1:7" s="215" customFormat="1" ht="18.95" customHeight="1" x14ac:dyDescent="0.2">
      <c r="A119" s="236"/>
      <c r="B119" s="236"/>
      <c r="C119" s="248"/>
      <c r="D119" s="236"/>
      <c r="E119" s="321"/>
      <c r="F119" s="238"/>
      <c r="G119" s="21"/>
    </row>
    <row r="120" spans="1:7" s="215" customFormat="1" ht="18.95" customHeight="1" x14ac:dyDescent="0.2">
      <c r="A120" s="236"/>
      <c r="B120" s="236" t="s">
        <v>657</v>
      </c>
      <c r="C120" s="248" t="s">
        <v>512</v>
      </c>
      <c r="D120" s="236" t="s">
        <v>115</v>
      </c>
      <c r="E120" s="250">
        <v>125</v>
      </c>
      <c r="F120" s="238"/>
      <c r="G120" s="21"/>
    </row>
    <row r="121" spans="1:7" s="215" customFormat="1" ht="18.95" customHeight="1" x14ac:dyDescent="0.2">
      <c r="A121" s="236"/>
      <c r="B121" s="236"/>
      <c r="C121" s="248"/>
      <c r="D121" s="236"/>
      <c r="E121" s="250"/>
      <c r="F121" s="238"/>
      <c r="G121" s="21"/>
    </row>
    <row r="122" spans="1:7" ht="18.95" customHeight="1" x14ac:dyDescent="0.2">
      <c r="A122" s="454" t="s">
        <v>22</v>
      </c>
      <c r="B122" s="455"/>
      <c r="C122" s="456"/>
      <c r="D122" s="182"/>
      <c r="E122" s="322"/>
      <c r="F122" s="184"/>
      <c r="G122" s="46"/>
    </row>
    <row r="123" spans="1:7" ht="18.95" customHeight="1" x14ac:dyDescent="0.2">
      <c r="A123" s="461" t="s">
        <v>24</v>
      </c>
      <c r="B123" s="462"/>
      <c r="C123" s="463"/>
      <c r="D123" s="185"/>
      <c r="E123" s="323"/>
      <c r="F123" s="186"/>
      <c r="G123" s="63"/>
    </row>
    <row r="124" spans="1:7" ht="18.95" customHeight="1" x14ac:dyDescent="0.2">
      <c r="A124" s="40"/>
      <c r="B124" s="358"/>
      <c r="C124" s="47"/>
      <c r="D124" s="40"/>
      <c r="E124" s="209"/>
      <c r="F124" s="48"/>
      <c r="G124" s="21"/>
    </row>
    <row r="125" spans="1:7" ht="18.95" customHeight="1" x14ac:dyDescent="0.2">
      <c r="A125" s="236" t="s">
        <v>652</v>
      </c>
      <c r="B125" s="236" t="s">
        <v>657</v>
      </c>
      <c r="C125" s="247" t="s">
        <v>258</v>
      </c>
      <c r="D125" s="236" t="s">
        <v>115</v>
      </c>
      <c r="E125" s="321">
        <v>600</v>
      </c>
      <c r="F125" s="130"/>
      <c r="G125" s="21"/>
    </row>
    <row r="126" spans="1:7" ht="18.95" customHeight="1" x14ac:dyDescent="0.2">
      <c r="A126" s="236"/>
      <c r="B126" s="236"/>
      <c r="C126" s="248"/>
      <c r="D126" s="248"/>
      <c r="E126" s="250"/>
      <c r="F126" s="130"/>
      <c r="G126" s="237"/>
    </row>
    <row r="127" spans="1:7" ht="18.95" customHeight="1" x14ac:dyDescent="0.2">
      <c r="A127" s="254" t="s">
        <v>280</v>
      </c>
      <c r="B127" s="254" t="s">
        <v>657</v>
      </c>
      <c r="C127" s="247" t="s">
        <v>259</v>
      </c>
      <c r="D127" s="236" t="s">
        <v>115</v>
      </c>
      <c r="E127" s="321"/>
      <c r="F127" s="130"/>
      <c r="G127" s="237" t="s">
        <v>60</v>
      </c>
    </row>
    <row r="128" spans="1:7" ht="18.95" customHeight="1" x14ac:dyDescent="0.2">
      <c r="A128" s="399"/>
      <c r="B128" s="399"/>
      <c r="C128" s="47"/>
      <c r="D128" s="399"/>
      <c r="E128" s="209"/>
      <c r="F128" s="130"/>
      <c r="G128" s="21"/>
    </row>
    <row r="129" spans="1:7" ht="18.95" customHeight="1" x14ac:dyDescent="0.2">
      <c r="A129" s="399" t="s">
        <v>589</v>
      </c>
      <c r="B129" s="399"/>
      <c r="C129" s="47" t="s">
        <v>590</v>
      </c>
      <c r="D129" s="399"/>
      <c r="E129" s="209"/>
      <c r="F129" s="130"/>
      <c r="G129" s="21"/>
    </row>
    <row r="130" spans="1:7" ht="18.95" customHeight="1" x14ac:dyDescent="0.2">
      <c r="A130" s="399"/>
      <c r="B130" s="399"/>
      <c r="C130" s="47"/>
      <c r="D130" s="399"/>
      <c r="E130" s="209"/>
      <c r="F130" s="130"/>
      <c r="G130" s="21"/>
    </row>
    <row r="131" spans="1:7" ht="18.95" customHeight="1" x14ac:dyDescent="0.2">
      <c r="A131" s="399"/>
      <c r="B131" s="399"/>
      <c r="C131" s="47" t="s">
        <v>591</v>
      </c>
      <c r="D131" s="399" t="s">
        <v>17</v>
      </c>
      <c r="E131" s="209">
        <v>12</v>
      </c>
      <c r="F131" s="130"/>
      <c r="G131" s="237"/>
    </row>
    <row r="132" spans="1:7" ht="18.95" customHeight="1" x14ac:dyDescent="0.2">
      <c r="A132" s="399"/>
      <c r="B132" s="399"/>
      <c r="C132" s="47"/>
      <c r="D132" s="399"/>
      <c r="E132" s="209"/>
      <c r="F132" s="130"/>
      <c r="G132" s="21"/>
    </row>
    <row r="133" spans="1:7" ht="18.95" customHeight="1" x14ac:dyDescent="0.2">
      <c r="A133" s="85" t="s">
        <v>653</v>
      </c>
      <c r="B133" s="85"/>
      <c r="C133" s="114" t="s">
        <v>275</v>
      </c>
      <c r="D133" s="87"/>
      <c r="E133" s="209"/>
      <c r="F133" s="130"/>
      <c r="G133" s="21"/>
    </row>
    <row r="134" spans="1:7" ht="18.95" customHeight="1" x14ac:dyDescent="0.2">
      <c r="A134" s="85"/>
      <c r="B134" s="85"/>
      <c r="C134" s="114" t="s">
        <v>274</v>
      </c>
      <c r="D134" s="87"/>
      <c r="E134" s="209"/>
      <c r="F134" s="130"/>
      <c r="G134" s="21"/>
    </row>
    <row r="135" spans="1:7" ht="18.95" customHeight="1" x14ac:dyDescent="0.2">
      <c r="A135" s="85"/>
      <c r="B135" s="85"/>
      <c r="C135" s="114" t="s">
        <v>276</v>
      </c>
      <c r="D135" s="87"/>
      <c r="E135" s="209"/>
      <c r="F135" s="130"/>
      <c r="G135" s="21"/>
    </row>
    <row r="136" spans="1:7" ht="18.95" customHeight="1" x14ac:dyDescent="0.2">
      <c r="A136" s="85"/>
      <c r="B136" s="85"/>
      <c r="C136" s="114" t="s">
        <v>277</v>
      </c>
      <c r="D136" s="87"/>
      <c r="E136" s="209"/>
      <c r="F136" s="48"/>
      <c r="G136" s="21"/>
    </row>
    <row r="137" spans="1:7" ht="18.95" customHeight="1" x14ac:dyDescent="0.2">
      <c r="A137" s="85"/>
      <c r="B137" s="85"/>
      <c r="C137" s="114" t="s">
        <v>278</v>
      </c>
      <c r="D137" s="87"/>
      <c r="E137" s="209"/>
      <c r="F137" s="48"/>
      <c r="G137" s="21"/>
    </row>
    <row r="138" spans="1:7" ht="18.95" customHeight="1" x14ac:dyDescent="0.2">
      <c r="A138" s="85"/>
      <c r="B138" s="85"/>
      <c r="C138" s="87" t="s">
        <v>279</v>
      </c>
      <c r="D138" s="85" t="s">
        <v>235</v>
      </c>
      <c r="E138" s="209">
        <f>(E12+E14+E19+E28)*3</f>
        <v>7710</v>
      </c>
      <c r="F138" s="48"/>
      <c r="G138" s="21"/>
    </row>
    <row r="139" spans="1:7" ht="18.95" customHeight="1" x14ac:dyDescent="0.2">
      <c r="A139" s="399"/>
      <c r="B139" s="399"/>
      <c r="C139" s="47"/>
      <c r="D139" s="399"/>
      <c r="E139" s="209"/>
      <c r="F139" s="48"/>
      <c r="G139" s="21"/>
    </row>
    <row r="140" spans="1:7" ht="18.95" customHeight="1" x14ac:dyDescent="0.2">
      <c r="A140" s="399"/>
      <c r="B140" s="399"/>
      <c r="C140" s="47"/>
      <c r="D140" s="399"/>
      <c r="E140" s="209"/>
      <c r="F140" s="48"/>
      <c r="G140" s="21"/>
    </row>
    <row r="141" spans="1:7" ht="18.95" customHeight="1" x14ac:dyDescent="0.2">
      <c r="A141" s="85" t="s">
        <v>654</v>
      </c>
      <c r="B141" s="85" t="s">
        <v>657</v>
      </c>
      <c r="C141" s="87" t="s">
        <v>445</v>
      </c>
      <c r="D141" s="85"/>
      <c r="E141" s="209"/>
      <c r="F141" s="48"/>
      <c r="G141" s="21"/>
    </row>
    <row r="142" spans="1:7" ht="18.95" customHeight="1" x14ac:dyDescent="0.2">
      <c r="A142" s="85"/>
      <c r="B142" s="85"/>
      <c r="C142" s="87"/>
      <c r="D142" s="85"/>
      <c r="E142" s="209"/>
      <c r="F142" s="48"/>
      <c r="G142" s="21"/>
    </row>
    <row r="143" spans="1:7" ht="18.95" customHeight="1" x14ac:dyDescent="0.2">
      <c r="A143" s="85"/>
      <c r="B143" s="85"/>
      <c r="C143" s="87" t="s">
        <v>697</v>
      </c>
      <c r="D143" s="85" t="s">
        <v>115</v>
      </c>
      <c r="E143" s="321"/>
      <c r="F143" s="48"/>
      <c r="G143" s="237" t="s">
        <v>60</v>
      </c>
    </row>
    <row r="144" spans="1:7" ht="18.95" customHeight="1" x14ac:dyDescent="0.2">
      <c r="A144" s="85"/>
      <c r="B144" s="85"/>
      <c r="C144" s="87"/>
      <c r="D144" s="85"/>
      <c r="E144" s="209"/>
      <c r="F144" s="48"/>
      <c r="G144" s="237"/>
    </row>
    <row r="145" spans="1:7" ht="18.95" customHeight="1" x14ac:dyDescent="0.2">
      <c r="A145" s="85"/>
      <c r="B145" s="85"/>
      <c r="C145" s="87" t="s">
        <v>446</v>
      </c>
      <c r="D145" s="85" t="s">
        <v>115</v>
      </c>
      <c r="E145" s="321"/>
      <c r="F145" s="48"/>
      <c r="G145" s="237" t="s">
        <v>60</v>
      </c>
    </row>
    <row r="146" spans="1:7" ht="18.95" customHeight="1" x14ac:dyDescent="0.2">
      <c r="A146" s="85"/>
      <c r="B146" s="85"/>
      <c r="C146" s="87"/>
      <c r="D146" s="85"/>
      <c r="E146" s="209"/>
      <c r="F146" s="48"/>
      <c r="G146" s="237"/>
    </row>
    <row r="147" spans="1:7" ht="18.95" customHeight="1" x14ac:dyDescent="0.2">
      <c r="A147" s="85"/>
      <c r="B147" s="85"/>
      <c r="C147" s="87" t="s">
        <v>698</v>
      </c>
      <c r="D147" s="85" t="s">
        <v>115</v>
      </c>
      <c r="E147" s="321"/>
      <c r="F147" s="48"/>
      <c r="G147" s="237" t="s">
        <v>60</v>
      </c>
    </row>
    <row r="148" spans="1:7" ht="18.95" customHeight="1" x14ac:dyDescent="0.2">
      <c r="A148" s="85"/>
      <c r="B148" s="85"/>
      <c r="C148" s="87"/>
      <c r="D148" s="85"/>
      <c r="E148" s="209"/>
      <c r="F148" s="48"/>
      <c r="G148" s="21"/>
    </row>
    <row r="149" spans="1:7" ht="18.95" customHeight="1" x14ac:dyDescent="0.2">
      <c r="A149" s="85"/>
      <c r="B149" s="85"/>
      <c r="C149" s="87" t="s">
        <v>699</v>
      </c>
      <c r="D149" s="85" t="s">
        <v>115</v>
      </c>
      <c r="E149" s="321"/>
      <c r="F149" s="48"/>
      <c r="G149" s="237" t="s">
        <v>60</v>
      </c>
    </row>
    <row r="150" spans="1:7" ht="18.95" customHeight="1" x14ac:dyDescent="0.3">
      <c r="A150" s="26"/>
      <c r="B150" s="26"/>
      <c r="C150" s="94"/>
      <c r="D150" s="115"/>
      <c r="E150" s="209"/>
      <c r="F150" s="48"/>
      <c r="G150" s="21"/>
    </row>
    <row r="151" spans="1:7" ht="18.95" customHeight="1" x14ac:dyDescent="0.3">
      <c r="A151" s="26"/>
      <c r="B151" s="26"/>
      <c r="C151" s="87" t="s">
        <v>700</v>
      </c>
      <c r="D151" s="85" t="s">
        <v>35</v>
      </c>
      <c r="E151" s="321"/>
      <c r="F151" s="48"/>
      <c r="G151" s="237" t="s">
        <v>60</v>
      </c>
    </row>
    <row r="152" spans="1:7" ht="18.95" customHeight="1" x14ac:dyDescent="0.3">
      <c r="A152" s="26"/>
      <c r="B152" s="26"/>
      <c r="C152" s="94"/>
      <c r="D152" s="115"/>
      <c r="E152" s="209"/>
      <c r="F152" s="48"/>
      <c r="G152" s="21"/>
    </row>
    <row r="153" spans="1:7" ht="18.95" customHeight="1" x14ac:dyDescent="0.3">
      <c r="A153" s="26"/>
      <c r="B153" s="26"/>
      <c r="C153" s="94"/>
      <c r="D153" s="26"/>
      <c r="E153" s="321"/>
      <c r="F153" s="48"/>
      <c r="G153" s="29"/>
    </row>
    <row r="154" spans="1:7" ht="18.95" customHeight="1" x14ac:dyDescent="0.3">
      <c r="A154" s="26" t="s">
        <v>283</v>
      </c>
      <c r="B154" s="26"/>
      <c r="C154" s="94" t="s">
        <v>284</v>
      </c>
      <c r="D154" s="115"/>
      <c r="E154" s="209"/>
      <c r="F154" s="48"/>
      <c r="G154" s="21"/>
    </row>
    <row r="155" spans="1:7" ht="18.95" customHeight="1" x14ac:dyDescent="0.3">
      <c r="A155" s="26"/>
      <c r="B155" s="26"/>
      <c r="C155" s="94" t="s">
        <v>285</v>
      </c>
      <c r="D155" s="26" t="s">
        <v>115</v>
      </c>
      <c r="E155" s="321"/>
      <c r="F155" s="48"/>
      <c r="G155" s="237" t="s">
        <v>60</v>
      </c>
    </row>
    <row r="156" spans="1:7" ht="18.95" customHeight="1" x14ac:dyDescent="0.3">
      <c r="A156" s="26"/>
      <c r="B156" s="26"/>
      <c r="C156" s="94"/>
      <c r="D156" s="115"/>
      <c r="E156" s="209"/>
      <c r="F156" s="48"/>
      <c r="G156" s="21"/>
    </row>
    <row r="157" spans="1:7" ht="18.95" customHeight="1" x14ac:dyDescent="0.3">
      <c r="A157" s="26"/>
      <c r="B157" s="26"/>
      <c r="C157" s="94"/>
      <c r="D157" s="115"/>
      <c r="E157" s="209"/>
      <c r="F157" s="48"/>
      <c r="G157" s="21"/>
    </row>
    <row r="158" spans="1:7" ht="18.95" customHeight="1" x14ac:dyDescent="0.3">
      <c r="A158" s="26"/>
      <c r="B158" s="26"/>
      <c r="C158" s="94"/>
      <c r="D158" s="115"/>
      <c r="E158" s="209"/>
      <c r="F158" s="48"/>
      <c r="G158" s="21"/>
    </row>
    <row r="159" spans="1:7" ht="18.95" customHeight="1" x14ac:dyDescent="0.3">
      <c r="A159" s="26"/>
      <c r="B159" s="26"/>
      <c r="C159" s="94"/>
      <c r="D159" s="115"/>
      <c r="E159" s="209"/>
      <c r="F159" s="48"/>
      <c r="G159" s="21"/>
    </row>
    <row r="160" spans="1:7" ht="18.95" customHeight="1" x14ac:dyDescent="0.3">
      <c r="A160" s="26"/>
      <c r="B160" s="26"/>
      <c r="C160" s="94"/>
      <c r="D160" s="115"/>
      <c r="E160" s="209"/>
      <c r="F160" s="48"/>
      <c r="G160" s="21"/>
    </row>
    <row r="161" spans="1:7" ht="18.95" customHeight="1" x14ac:dyDescent="0.3">
      <c r="A161" s="26"/>
      <c r="B161" s="26"/>
      <c r="C161" s="94"/>
      <c r="D161" s="115"/>
      <c r="E161" s="209"/>
      <c r="F161" s="48"/>
      <c r="G161" s="21"/>
    </row>
    <row r="162" spans="1:7" ht="18.95" customHeight="1" x14ac:dyDescent="0.3">
      <c r="A162" s="26"/>
      <c r="B162" s="26"/>
      <c r="C162" s="94"/>
      <c r="D162" s="115"/>
      <c r="E162" s="209"/>
      <c r="F162" s="48"/>
      <c r="G162" s="21"/>
    </row>
    <row r="163" spans="1:7" ht="18.95" customHeight="1" x14ac:dyDescent="0.3">
      <c r="A163" s="26"/>
      <c r="B163" s="26"/>
      <c r="C163" s="94"/>
      <c r="D163" s="115"/>
      <c r="E163" s="209"/>
      <c r="F163" s="48"/>
      <c r="G163" s="21"/>
    </row>
    <row r="164" spans="1:7" ht="18.95" customHeight="1" x14ac:dyDescent="0.3">
      <c r="A164" s="26"/>
      <c r="B164" s="26"/>
      <c r="C164" s="94"/>
      <c r="D164" s="115"/>
      <c r="E164" s="209"/>
      <c r="F164" s="48"/>
      <c r="G164" s="21"/>
    </row>
    <row r="165" spans="1:7" ht="18.95" customHeight="1" x14ac:dyDescent="0.3">
      <c r="A165" s="26"/>
      <c r="B165" s="26"/>
      <c r="C165" s="94"/>
      <c r="D165" s="115"/>
      <c r="E165" s="209"/>
      <c r="F165" s="48"/>
      <c r="G165" s="21"/>
    </row>
    <row r="166" spans="1:7" ht="18.95" customHeight="1" x14ac:dyDescent="0.3">
      <c r="A166" s="26"/>
      <c r="B166" s="26"/>
      <c r="C166" s="94"/>
      <c r="D166" s="115"/>
      <c r="E166" s="209"/>
      <c r="F166" s="48"/>
      <c r="G166" s="21"/>
    </row>
    <row r="167" spans="1:7" ht="18.95" customHeight="1" x14ac:dyDescent="0.3">
      <c r="A167" s="26"/>
      <c r="B167" s="26"/>
      <c r="C167" s="94"/>
      <c r="D167" s="115"/>
      <c r="E167" s="209"/>
      <c r="F167" s="48"/>
      <c r="G167" s="21"/>
    </row>
    <row r="168" spans="1:7" ht="18.95" customHeight="1" x14ac:dyDescent="0.3">
      <c r="A168" s="26"/>
      <c r="B168" s="26"/>
      <c r="C168" s="94"/>
      <c r="D168" s="115"/>
      <c r="E168" s="209"/>
      <c r="F168" s="48"/>
      <c r="G168" s="21"/>
    </row>
    <row r="169" spans="1:7" ht="18.95" customHeight="1" x14ac:dyDescent="0.3">
      <c r="A169" s="26"/>
      <c r="B169" s="26"/>
      <c r="C169" s="94"/>
      <c r="D169" s="115"/>
      <c r="E169" s="209"/>
      <c r="F169" s="48"/>
      <c r="G169" s="21"/>
    </row>
    <row r="170" spans="1:7" ht="18.95" customHeight="1" x14ac:dyDescent="0.3">
      <c r="A170" s="26"/>
      <c r="B170" s="26"/>
      <c r="C170" s="94"/>
      <c r="D170" s="115"/>
      <c r="E170" s="209"/>
      <c r="F170" s="48"/>
      <c r="G170" s="21"/>
    </row>
    <row r="171" spans="1:7" ht="18.95" customHeight="1" x14ac:dyDescent="0.3">
      <c r="A171" s="26"/>
      <c r="B171" s="26"/>
      <c r="C171" s="94"/>
      <c r="D171" s="115"/>
      <c r="E171" s="209"/>
      <c r="F171" s="48"/>
      <c r="G171" s="21"/>
    </row>
    <row r="172" spans="1:7" ht="18.95" customHeight="1" x14ac:dyDescent="0.3">
      <c r="A172" s="26"/>
      <c r="B172" s="26"/>
      <c r="C172" s="94"/>
      <c r="D172" s="115"/>
      <c r="E172" s="209"/>
      <c r="F172" s="48"/>
      <c r="G172" s="21"/>
    </row>
    <row r="173" spans="1:7" ht="18.95" customHeight="1" x14ac:dyDescent="0.3">
      <c r="A173" s="26"/>
      <c r="B173" s="26"/>
      <c r="C173" s="94"/>
      <c r="D173" s="115"/>
      <c r="E173" s="209"/>
      <c r="F173" s="48"/>
      <c r="G173" s="21"/>
    </row>
    <row r="174" spans="1:7" ht="18.95" customHeight="1" x14ac:dyDescent="0.3">
      <c r="A174" s="26"/>
      <c r="B174" s="26"/>
      <c r="C174" s="94"/>
      <c r="D174" s="115"/>
      <c r="E174" s="209"/>
      <c r="F174" s="48"/>
      <c r="G174" s="21"/>
    </row>
    <row r="175" spans="1:7" ht="18.95" customHeight="1" x14ac:dyDescent="0.3">
      <c r="A175" s="26"/>
      <c r="B175" s="26"/>
      <c r="C175" s="94"/>
      <c r="D175" s="115"/>
      <c r="E175" s="209"/>
      <c r="F175" s="48"/>
      <c r="G175" s="21"/>
    </row>
    <row r="176" spans="1:7" ht="18.95" customHeight="1" x14ac:dyDescent="0.3">
      <c r="A176" s="26"/>
      <c r="B176" s="26"/>
      <c r="C176" s="94"/>
      <c r="D176" s="115"/>
      <c r="E176" s="209"/>
      <c r="F176" s="48"/>
      <c r="G176" s="21"/>
    </row>
    <row r="177" spans="1:7" ht="18.95" customHeight="1" x14ac:dyDescent="0.3">
      <c r="A177" s="26"/>
      <c r="B177" s="26"/>
      <c r="C177" s="94"/>
      <c r="D177" s="115"/>
      <c r="E177" s="209"/>
      <c r="F177" s="48"/>
      <c r="G177" s="21"/>
    </row>
    <row r="178" spans="1:7" ht="18.95" customHeight="1" x14ac:dyDescent="0.3">
      <c r="A178" s="26"/>
      <c r="B178" s="26"/>
      <c r="C178" s="94"/>
      <c r="D178" s="115"/>
      <c r="E178" s="209"/>
      <c r="F178" s="48"/>
      <c r="G178" s="21"/>
    </row>
    <row r="179" spans="1:7" ht="18.95" customHeight="1" x14ac:dyDescent="0.3">
      <c r="A179" s="26"/>
      <c r="B179" s="26"/>
      <c r="C179" s="94"/>
      <c r="D179" s="115"/>
      <c r="E179" s="209"/>
      <c r="F179" s="48"/>
      <c r="G179" s="21"/>
    </row>
    <row r="180" spans="1:7" ht="18.95" customHeight="1" x14ac:dyDescent="0.3">
      <c r="A180" s="26"/>
      <c r="B180" s="26"/>
      <c r="C180" s="94"/>
      <c r="D180" s="115"/>
      <c r="E180" s="209"/>
      <c r="F180" s="48"/>
      <c r="G180" s="21"/>
    </row>
    <row r="181" spans="1:7" ht="18.95" customHeight="1" x14ac:dyDescent="0.3">
      <c r="A181" s="26"/>
      <c r="B181" s="26"/>
      <c r="C181" s="94"/>
      <c r="D181" s="115"/>
      <c r="E181" s="209"/>
      <c r="F181" s="48"/>
      <c r="G181" s="21"/>
    </row>
    <row r="182" spans="1:7" s="7" customFormat="1" ht="18.95" customHeight="1" x14ac:dyDescent="0.2">
      <c r="A182" s="454" t="s">
        <v>14</v>
      </c>
      <c r="B182" s="455"/>
      <c r="C182" s="455"/>
      <c r="D182" s="182"/>
      <c r="E182" s="322"/>
      <c r="F182" s="184"/>
      <c r="G182" s="213"/>
    </row>
    <row r="212" spans="1:7" s="5" customFormat="1" ht="18.95" customHeight="1" x14ac:dyDescent="0.2">
      <c r="A212" s="2"/>
      <c r="B212" s="2"/>
      <c r="C212" s="2"/>
      <c r="D212" s="3"/>
      <c r="E212" s="328"/>
      <c r="G212" s="8"/>
    </row>
  </sheetData>
  <mergeCells count="5">
    <mergeCell ref="A182:C182"/>
    <mergeCell ref="A61:C61"/>
    <mergeCell ref="A62:C62"/>
    <mergeCell ref="A122:C122"/>
    <mergeCell ref="A123:C123"/>
  </mergeCells>
  <pageMargins left="0.7" right="0.7" top="0.75" bottom="0.75" header="0.3" footer="0.3"/>
  <pageSetup paperSize="9" scale="61" firstPageNumber="88" fitToHeight="0" orientation="portrait" useFirstPageNumber="1" r:id="rId1"/>
  <headerFooter alignWithMargins="0">
    <oddFooter>&amp;C&amp;P</oddFooter>
  </headerFooter>
  <rowBreaks count="2" manualBreakCount="2">
    <brk id="61" max="6" man="1"/>
    <brk id="122" max="6"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26</vt:i4>
      </vt:variant>
      <vt:variant>
        <vt:lpstr>Named Ranges</vt:lpstr>
      </vt:variant>
      <vt:variant>
        <vt:i4>37</vt:i4>
      </vt:variant>
    </vt:vector>
  </HeadingPairs>
  <TitlesOfParts>
    <vt:vector size="63" baseType="lpstr">
      <vt:lpstr>COVER</vt:lpstr>
      <vt:lpstr>1200</vt:lpstr>
      <vt:lpstr>1300</vt:lpstr>
      <vt:lpstr>1400</vt:lpstr>
      <vt:lpstr>1500</vt:lpstr>
      <vt:lpstr>1700</vt:lpstr>
      <vt:lpstr>1800</vt:lpstr>
      <vt:lpstr>2100</vt:lpstr>
      <vt:lpstr>2200</vt:lpstr>
      <vt:lpstr>2300</vt:lpstr>
      <vt:lpstr>3100</vt:lpstr>
      <vt:lpstr>3300</vt:lpstr>
      <vt:lpstr>3400</vt:lpstr>
      <vt:lpstr>3500</vt:lpstr>
      <vt:lpstr>4100</vt:lpstr>
      <vt:lpstr>4200</vt:lpstr>
      <vt:lpstr>5100</vt:lpstr>
      <vt:lpstr>5200</vt:lpstr>
      <vt:lpstr>5400</vt:lpstr>
      <vt:lpstr>5600</vt:lpstr>
      <vt:lpstr>5700</vt:lpstr>
      <vt:lpstr>5900</vt:lpstr>
      <vt:lpstr>7300</vt:lpstr>
      <vt:lpstr>8100</vt:lpstr>
      <vt:lpstr>B8500</vt:lpstr>
      <vt:lpstr>Summary</vt:lpstr>
      <vt:lpstr>'1200'!Print_Area</vt:lpstr>
      <vt:lpstr>'1300'!Print_Area</vt:lpstr>
      <vt:lpstr>'1400'!Print_Area</vt:lpstr>
      <vt:lpstr>'1500'!Print_Area</vt:lpstr>
      <vt:lpstr>'1700'!Print_Area</vt:lpstr>
      <vt:lpstr>'1800'!Print_Area</vt:lpstr>
      <vt:lpstr>'2100'!Print_Area</vt:lpstr>
      <vt:lpstr>'2200'!Print_Area</vt:lpstr>
      <vt:lpstr>'2300'!Print_Area</vt:lpstr>
      <vt:lpstr>'3100'!Print_Area</vt:lpstr>
      <vt:lpstr>'3300'!Print_Area</vt:lpstr>
      <vt:lpstr>'3400'!Print_Area</vt:lpstr>
      <vt:lpstr>'3500'!Print_Area</vt:lpstr>
      <vt:lpstr>'4100'!Print_Area</vt:lpstr>
      <vt:lpstr>'4200'!Print_Area</vt:lpstr>
      <vt:lpstr>'5100'!Print_Area</vt:lpstr>
      <vt:lpstr>'5200'!Print_Area</vt:lpstr>
      <vt:lpstr>'5400'!Print_Area</vt:lpstr>
      <vt:lpstr>'5600'!Print_Area</vt:lpstr>
      <vt:lpstr>'5700'!Print_Area</vt:lpstr>
      <vt:lpstr>'5900'!Print_Area</vt:lpstr>
      <vt:lpstr>'7300'!Print_Area</vt:lpstr>
      <vt:lpstr>'8100'!Print_Area</vt:lpstr>
      <vt:lpstr>'B8500'!Print_Area</vt:lpstr>
      <vt:lpstr>Summary!Print_Area</vt:lpstr>
      <vt:lpstr>'1200'!Print_Titles</vt:lpstr>
      <vt:lpstr>'1400'!Print_Titles</vt:lpstr>
      <vt:lpstr>'1500'!Print_Titles</vt:lpstr>
      <vt:lpstr>'2100'!Print_Titles</vt:lpstr>
      <vt:lpstr>'2200'!Print_Titles</vt:lpstr>
      <vt:lpstr>'2300'!Print_Titles</vt:lpstr>
      <vt:lpstr>'3300'!Print_Titles</vt:lpstr>
      <vt:lpstr>'3400'!Print_Titles</vt:lpstr>
      <vt:lpstr>'3500'!Print_Titles</vt:lpstr>
      <vt:lpstr>'5600'!Print_Titles</vt:lpstr>
      <vt:lpstr>COVER!Print_Titles</vt:lpstr>
      <vt:lpstr>Summary!Print_Titles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Masilo Bopape</dc:creator>
  <cp:lastModifiedBy>Mandla</cp:lastModifiedBy>
  <cp:lastPrinted>2026-05-18T15:37:52Z</cp:lastPrinted>
  <dcterms:created xsi:type="dcterms:W3CDTF">2005-10-28T10:07:54Z</dcterms:created>
  <dcterms:modified xsi:type="dcterms:W3CDTF">2026-07-01T07:28:04Z</dcterms:modified>
</cp:coreProperties>
</file>